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Fall\GH 301\"/>
    </mc:Choice>
  </mc:AlternateContent>
  <xr:revisionPtr revIDLastSave="0" documentId="13_ncr:1_{3EE2DA9A-783D-4FA7-9537-626858AB8CAB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info!$F$6:$H$55</definedName>
    <definedName name="LessonDaysDouble">info!$I$6:$K$55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2" i="3" l="1"/>
  <c r="M41" i="3"/>
  <c r="M40" i="3"/>
  <c r="M39" i="3"/>
  <c r="M38" i="3"/>
  <c r="M37" i="3"/>
  <c r="M36" i="3"/>
  <c r="M35" i="3"/>
  <c r="M34" i="3"/>
  <c r="M33" i="3"/>
  <c r="M32" i="3"/>
  <c r="M31" i="3"/>
  <c r="M44" i="3"/>
  <c r="M43" i="3"/>
  <c r="M51" i="3"/>
  <c r="M50" i="3"/>
  <c r="M49" i="3"/>
  <c r="M48" i="3"/>
  <c r="M47" i="3"/>
  <c r="M46" i="3"/>
  <c r="M45" i="3"/>
  <c r="M8" i="3"/>
  <c r="M18" i="3" l="1"/>
  <c r="M17" i="3"/>
  <c r="M7" i="3"/>
  <c r="M9" i="3"/>
  <c r="M10" i="3"/>
  <c r="M11" i="3"/>
  <c r="M12" i="3"/>
  <c r="M13" i="3"/>
  <c r="M14" i="3"/>
  <c r="M15" i="3"/>
  <c r="M16" i="3"/>
  <c r="M19" i="3"/>
  <c r="M20" i="3"/>
  <c r="M21" i="3"/>
  <c r="M22" i="3"/>
  <c r="M23" i="3"/>
  <c r="M24" i="3"/>
  <c r="M25" i="3"/>
  <c r="M26" i="3"/>
  <c r="M27" i="3"/>
  <c r="M28" i="3"/>
  <c r="M29" i="3"/>
  <c r="M30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B2" i="7"/>
  <c r="B9" i="7" s="1"/>
  <c r="B5" i="7"/>
  <c r="G4" i="7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D72" i="3" s="1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H53" i="7" l="1"/>
  <c r="H52" i="7"/>
  <c r="K53" i="7"/>
  <c r="K52" i="7"/>
  <c r="H43" i="7"/>
  <c r="H24" i="7"/>
  <c r="H23" i="7"/>
  <c r="K43" i="7"/>
  <c r="K24" i="7"/>
  <c r="K23" i="7"/>
  <c r="H54" i="7"/>
  <c r="H55" i="7"/>
  <c r="K55" i="7"/>
  <c r="K54" i="7"/>
  <c r="H44" i="7"/>
  <c r="K44" i="7"/>
  <c r="H42" i="7"/>
  <c r="H36" i="7"/>
  <c r="H38" i="7"/>
  <c r="H39" i="7"/>
  <c r="H37" i="7"/>
  <c r="H41" i="7"/>
  <c r="H40" i="7"/>
  <c r="K42" i="7"/>
  <c r="K36" i="7"/>
  <c r="K41" i="7"/>
  <c r="K37" i="7"/>
  <c r="K40" i="7"/>
  <c r="K38" i="7"/>
  <c r="K39" i="7"/>
  <c r="H30" i="7"/>
  <c r="H33" i="7"/>
  <c r="H28" i="7"/>
  <c r="H35" i="7"/>
  <c r="H31" i="7"/>
  <c r="H27" i="7"/>
  <c r="H26" i="7"/>
  <c r="H34" i="7"/>
  <c r="H29" i="7"/>
  <c r="H32" i="7"/>
  <c r="K35" i="7"/>
  <c r="K31" i="7"/>
  <c r="K27" i="7"/>
  <c r="K34" i="7"/>
  <c r="K26" i="7"/>
  <c r="K32" i="7"/>
  <c r="K30" i="7"/>
  <c r="K33" i="7"/>
  <c r="K29" i="7"/>
  <c r="K28" i="7"/>
  <c r="K79" i="7"/>
  <c r="K71" i="7"/>
  <c r="K63" i="7"/>
  <c r="K78" i="7"/>
  <c r="K70" i="7"/>
  <c r="K62" i="7"/>
  <c r="K69" i="7"/>
  <c r="K66" i="7"/>
  <c r="K64" i="7"/>
  <c r="K77" i="7"/>
  <c r="K76" i="7"/>
  <c r="K68" i="7"/>
  <c r="K75" i="7"/>
  <c r="K67" i="7"/>
  <c r="K74" i="7"/>
  <c r="K72" i="7"/>
  <c r="K73" i="7"/>
  <c r="K65" i="7"/>
  <c r="H79" i="7"/>
  <c r="H67" i="7"/>
  <c r="H62" i="7"/>
  <c r="H77" i="7"/>
  <c r="H69" i="7"/>
  <c r="H76" i="7"/>
  <c r="H68" i="7"/>
  <c r="H75" i="7"/>
  <c r="H71" i="7"/>
  <c r="H63" i="7"/>
  <c r="H73" i="7"/>
  <c r="H65" i="7"/>
  <c r="H72" i="7"/>
  <c r="H64" i="7"/>
  <c r="H78" i="7"/>
  <c r="H74" i="7"/>
  <c r="H70" i="7"/>
  <c r="H66" i="7"/>
  <c r="H60" i="7"/>
  <c r="H22" i="7"/>
  <c r="H19" i="7"/>
  <c r="H15" i="7"/>
  <c r="H12" i="7"/>
  <c r="H21" i="7"/>
  <c r="H18" i="7"/>
  <c r="H14" i="7"/>
  <c r="H20" i="7"/>
  <c r="H17" i="7"/>
  <c r="H13" i="7"/>
  <c r="H25" i="7"/>
  <c r="H16" i="7"/>
  <c r="K21" i="7"/>
  <c r="K18" i="7"/>
  <c r="K14" i="7"/>
  <c r="K20" i="7"/>
  <c r="K17" i="7"/>
  <c r="K13" i="7"/>
  <c r="K25" i="7"/>
  <c r="K16" i="7"/>
  <c r="K22" i="7"/>
  <c r="K19" i="7"/>
  <c r="K15" i="7"/>
  <c r="K12" i="7"/>
  <c r="H50" i="7"/>
  <c r="K60" i="7"/>
  <c r="K61" i="7"/>
  <c r="K49" i="7"/>
  <c r="K47" i="7"/>
  <c r="K46" i="7"/>
  <c r="K48" i="7"/>
  <c r="K45" i="7"/>
  <c r="K8" i="7"/>
  <c r="K59" i="7"/>
  <c r="H59" i="7"/>
  <c r="H48" i="7"/>
  <c r="H45" i="7"/>
  <c r="B8" i="7"/>
  <c r="H51" i="7"/>
  <c r="H49" i="7"/>
  <c r="H7" i="7"/>
  <c r="H61" i="7"/>
  <c r="H47" i="7"/>
  <c r="H46" i="7"/>
  <c r="B120" i="9"/>
  <c r="D121" i="9" s="1"/>
  <c r="H9" i="7"/>
  <c r="K50" i="7"/>
  <c r="K10" i="7"/>
  <c r="K11" i="7"/>
  <c r="K9" i="7"/>
  <c r="K51" i="7"/>
  <c r="K7" i="7"/>
  <c r="K6" i="7"/>
  <c r="H6" i="7"/>
  <c r="H8" i="7"/>
  <c r="H10" i="7"/>
  <c r="H11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41" i="3" l="1"/>
  <c r="L33" i="3"/>
  <c r="L36" i="3"/>
  <c r="L37" i="3"/>
  <c r="L38" i="3"/>
  <c r="L39" i="3"/>
  <c r="L31" i="3"/>
  <c r="L42" i="3"/>
  <c r="L34" i="3"/>
  <c r="L40" i="3"/>
  <c r="L32" i="3"/>
  <c r="L35" i="3"/>
  <c r="L43" i="3"/>
  <c r="L44" i="3"/>
  <c r="L50" i="3"/>
  <c r="L47" i="3"/>
  <c r="L45" i="3"/>
  <c r="L51" i="3"/>
  <c r="L48" i="3"/>
  <c r="L49" i="3"/>
  <c r="L46" i="3"/>
  <c r="L8" i="3"/>
  <c r="L17" i="3"/>
  <c r="L1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9" i="3"/>
  <c r="L21" i="3"/>
  <c r="L24" i="3"/>
  <c r="L27" i="3"/>
  <c r="L30" i="3"/>
  <c r="L22" i="3"/>
  <c r="L28" i="3"/>
  <c r="L25" i="3"/>
  <c r="L23" i="3"/>
  <c r="L26" i="3"/>
  <c r="L16" i="3"/>
  <c r="L9" i="3"/>
  <c r="L12" i="3"/>
  <c r="L13" i="3"/>
  <c r="L14" i="3"/>
  <c r="L15" i="3"/>
  <c r="L7" i="3"/>
  <c r="L20" i="3"/>
  <c r="L19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N10" i="3"/>
  <c r="O10" i="3" s="1"/>
  <c r="N24" i="9"/>
  <c r="O24" i="9" s="1"/>
  <c r="B12" i="3" l="1"/>
  <c r="N11" i="3"/>
  <c r="O11" i="3" s="1"/>
  <c r="N32" i="9"/>
  <c r="O32" i="9" s="1"/>
  <c r="N25" i="9"/>
  <c r="O25" i="9" s="1"/>
  <c r="B13" i="3" l="1"/>
  <c r="B14" i="3" s="1"/>
  <c r="N12" i="3"/>
  <c r="O12" i="3" s="1"/>
  <c r="N33" i="9"/>
  <c r="O33" i="9" s="1"/>
  <c r="N26" i="9"/>
  <c r="O26" i="9" s="1"/>
  <c r="N27" i="9"/>
  <c r="O27" i="9" s="1"/>
  <c r="B15" i="3" l="1"/>
  <c r="B16" i="3" s="1"/>
  <c r="B17" i="3" s="1"/>
  <c r="B18" i="3" s="1"/>
  <c r="N13" i="3"/>
  <c r="O13" i="3" s="1"/>
  <c r="N34" i="9"/>
  <c r="O34" i="9" s="1"/>
  <c r="N28" i="9"/>
  <c r="O28" i="9" s="1"/>
  <c r="B19" i="3" l="1"/>
  <c r="N17" i="3"/>
  <c r="O17" i="3" s="1"/>
  <c r="N35" i="9"/>
  <c r="O35" i="9" s="1"/>
  <c r="N18" i="3" l="1"/>
  <c r="O18" i="3" s="1"/>
  <c r="N14" i="3"/>
  <c r="O14" i="3" s="1"/>
  <c r="N36" i="9"/>
  <c r="O36" i="9" s="1"/>
  <c r="N29" i="9"/>
  <c r="O29" i="9" s="1"/>
  <c r="N15" i="3" l="1"/>
  <c r="O15" i="3" s="1"/>
  <c r="N37" i="9"/>
  <c r="O37" i="9" s="1"/>
  <c r="N30" i="9"/>
  <c r="O30" i="9" s="1"/>
  <c r="N16" i="3" l="1"/>
  <c r="O16" i="3" s="1"/>
  <c r="N38" i="9"/>
  <c r="O38" i="9" s="1"/>
  <c r="N19" i="3" l="1"/>
  <c r="O19" i="3" s="1"/>
  <c r="B20" i="3"/>
  <c r="N39" i="9"/>
  <c r="O39" i="9" s="1"/>
  <c r="N20" i="3" l="1"/>
  <c r="O20" i="3" s="1"/>
  <c r="B21" i="3"/>
  <c r="N40" i="9"/>
  <c r="O40" i="9" s="1"/>
  <c r="B22" i="3" l="1"/>
  <c r="N21" i="3"/>
  <c r="N41" i="9"/>
  <c r="O41" i="9" s="1"/>
  <c r="B23" i="3" l="1"/>
  <c r="N22" i="3"/>
  <c r="B24" i="3" l="1"/>
  <c r="N23" i="3"/>
  <c r="N42" i="9"/>
  <c r="O42" i="9" s="1"/>
  <c r="O21" i="3"/>
  <c r="B25" i="3" l="1"/>
  <c r="N24" i="3"/>
  <c r="O22" i="3"/>
  <c r="N31" i="9"/>
  <c r="O31" i="9" s="1"/>
  <c r="B26" i="3" l="1"/>
  <c r="B27" i="3" s="1"/>
  <c r="B28" i="3" s="1"/>
  <c r="B29" i="3" s="1"/>
  <c r="N25" i="3"/>
  <c r="O23" i="3"/>
  <c r="N43" i="9"/>
  <c r="O43" i="9" s="1"/>
  <c r="N26" i="3" l="1"/>
  <c r="O24" i="3"/>
  <c r="N44" i="9"/>
  <c r="O44" i="9" s="1"/>
  <c r="N27" i="3" l="1"/>
  <c r="O25" i="3"/>
  <c r="N45" i="9"/>
  <c r="O45" i="9" s="1"/>
  <c r="N28" i="3" l="1"/>
  <c r="N68" i="9"/>
  <c r="O68" i="9" s="1"/>
  <c r="O26" i="3"/>
  <c r="N46" i="9"/>
  <c r="O46" i="9" s="1"/>
  <c r="N69" i="9" l="1"/>
  <c r="O69" i="9" s="1"/>
  <c r="O27" i="3"/>
  <c r="N48" i="9"/>
  <c r="O48" i="9" s="1"/>
  <c r="N47" i="9"/>
  <c r="O47" i="9" s="1"/>
  <c r="B30" i="3" l="1"/>
  <c r="B31" i="3" s="1"/>
  <c r="N29" i="3"/>
  <c r="N70" i="9"/>
  <c r="O70" i="9" s="1"/>
  <c r="O28" i="3"/>
  <c r="N49" i="9"/>
  <c r="O49" i="9" s="1"/>
  <c r="N31" i="3" l="1"/>
  <c r="O31" i="3" s="1"/>
  <c r="B32" i="3"/>
  <c r="N30" i="3"/>
  <c r="O30" i="3" s="1"/>
  <c r="N71" i="9"/>
  <c r="O71" i="9" s="1"/>
  <c r="O29" i="3"/>
  <c r="B33" i="3" l="1"/>
  <c r="N32" i="3"/>
  <c r="O32" i="3" s="1"/>
  <c r="N72" i="9"/>
  <c r="O72" i="9" s="1"/>
  <c r="N50" i="9"/>
  <c r="O50" i="9" s="1"/>
  <c r="B34" i="3" l="1"/>
  <c r="N33" i="3"/>
  <c r="O33" i="3" s="1"/>
  <c r="N73" i="9"/>
  <c r="O73" i="9" s="1"/>
  <c r="N51" i="9"/>
  <c r="O51" i="9" s="1"/>
  <c r="B35" i="3" l="1"/>
  <c r="N34" i="3"/>
  <c r="O34" i="3" s="1"/>
  <c r="N74" i="9"/>
  <c r="O74" i="9" s="1"/>
  <c r="N52" i="9"/>
  <c r="O52" i="9" s="1"/>
  <c r="B36" i="3" l="1"/>
  <c r="N35" i="3"/>
  <c r="O35" i="3" s="1"/>
  <c r="N75" i="9"/>
  <c r="O75" i="9" s="1"/>
  <c r="N53" i="9"/>
  <c r="O53" i="9" s="1"/>
  <c r="B37" i="3" l="1"/>
  <c r="N36" i="3"/>
  <c r="O36" i="3" s="1"/>
  <c r="N76" i="9"/>
  <c r="O76" i="9" s="1"/>
  <c r="B38" i="3" l="1"/>
  <c r="N37" i="3"/>
  <c r="O37" i="3" s="1"/>
  <c r="N77" i="9"/>
  <c r="O77" i="9" s="1"/>
  <c r="N54" i="9"/>
  <c r="O54" i="9" s="1"/>
  <c r="N38" i="3" l="1"/>
  <c r="O38" i="3" s="1"/>
  <c r="B39" i="3"/>
  <c r="N78" i="9"/>
  <c r="O78" i="9" s="1"/>
  <c r="N55" i="9"/>
  <c r="O55" i="9" s="1"/>
  <c r="N39" i="3" l="1"/>
  <c r="O39" i="3" s="1"/>
  <c r="B40" i="3"/>
  <c r="N60" i="9"/>
  <c r="O60" i="9" s="1"/>
  <c r="N56" i="9"/>
  <c r="O56" i="9" s="1"/>
  <c r="B41" i="3" l="1"/>
  <c r="N40" i="3"/>
  <c r="O40" i="3" s="1"/>
  <c r="N62" i="9"/>
  <c r="O62" i="9" s="1"/>
  <c r="N61" i="9"/>
  <c r="O61" i="9" s="1"/>
  <c r="N57" i="9"/>
  <c r="O57" i="9" s="1"/>
  <c r="B42" i="3" l="1"/>
  <c r="N41" i="3"/>
  <c r="O41" i="3" s="1"/>
  <c r="N58" i="9"/>
  <c r="O58" i="9" s="1"/>
  <c r="N42" i="3" l="1"/>
  <c r="O42" i="3" s="1"/>
  <c r="B43" i="3"/>
  <c r="N59" i="9"/>
  <c r="O59" i="9" s="1"/>
  <c r="N43" i="3" l="1"/>
  <c r="O43" i="3" s="1"/>
  <c r="B44" i="3"/>
  <c r="N63" i="9"/>
  <c r="O63" i="9" s="1"/>
  <c r="N44" i="3" l="1"/>
  <c r="O44" i="3" s="1"/>
  <c r="B45" i="3"/>
  <c r="N64" i="9"/>
  <c r="O64" i="9" s="1"/>
  <c r="B46" i="3" l="1"/>
  <c r="B47" i="3" s="1"/>
  <c r="B48" i="3" s="1"/>
  <c r="B49" i="3" s="1"/>
  <c r="B50" i="3" s="1"/>
  <c r="B51" i="3" s="1"/>
  <c r="B52" i="3" s="1"/>
  <c r="N45" i="3"/>
  <c r="O45" i="3" s="1"/>
  <c r="N79" i="9"/>
  <c r="O79" i="9" s="1"/>
  <c r="N65" i="9"/>
  <c r="O65" i="9" s="1"/>
  <c r="B53" i="3" l="1"/>
  <c r="N53" i="3" s="1"/>
  <c r="O53" i="3" s="1"/>
  <c r="N52" i="3"/>
  <c r="O52" i="3" s="1"/>
  <c r="N46" i="3"/>
  <c r="O46" i="3" s="1"/>
  <c r="N66" i="9"/>
  <c r="O66" i="9" s="1"/>
  <c r="N47" i="3" l="1"/>
  <c r="O47" i="3" s="1"/>
  <c r="N67" i="9"/>
  <c r="O67" i="9" s="1"/>
  <c r="N48" i="3" l="1"/>
  <c r="O48" i="3" s="1"/>
  <c r="N80" i="9"/>
  <c r="O80" i="9" s="1"/>
  <c r="N49" i="3" l="1"/>
  <c r="O49" i="3" s="1"/>
  <c r="N81" i="9"/>
  <c r="O81" i="9" s="1"/>
  <c r="N51" i="3" l="1"/>
  <c r="O51" i="3" s="1"/>
  <c r="N50" i="3"/>
  <c r="O50" i="3" s="1"/>
  <c r="N82" i="9"/>
  <c r="O82" i="9" s="1"/>
  <c r="N83" i="9" l="1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<sst xmlns="http://schemas.openxmlformats.org/spreadsheetml/2006/main" count="980" uniqueCount="269">
  <si>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</si>
  <si>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</si>
  <si>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</si>
  <si>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</si>
  <si>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</si>
  <si>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</si>
  <si>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</si>
  <si>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</si>
  <si>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</si>
  <si>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</si>
  <si>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</si>
  <si>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</si>
  <si>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</si>
  <si>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</si>
  <si>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</si>
  <si>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</si>
  <si>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</si>
  <si>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</si>
  <si>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</si>
  <si>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</si>
  <si>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</si>
  <si>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</si>
  <si>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</si>
  <si>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</si>
  <si>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</si>
  <si>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</si>
  <si>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</si>
  <si>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</si>
  <si>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</si>
  <si>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</si>
  <si>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</si>
  <si>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</si>
  <si>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</si>
  <si>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</si>
  <si>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</si>
  <si>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</si>
  <si>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</si>
  <si>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</si>
  <si>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</si>
  <si>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</si>
  <si>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</si>
  <si>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</si>
  <si>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</si>
  <si>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</si>
  <si>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</si>
  <si>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</si>
  <si>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</si>
  <si>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</si>
  <si>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</si>
  <si>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</si>
  <si>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</si>
  <si>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</si>
  <si>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</si>
  <si>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</si>
  <si>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</si>
  <si>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</si>
  <si>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</si>
  <si>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</si>
  <si>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</si>
  <si>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</si>
  <si>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</si>
  <si>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</si>
  <si>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</si>
  <si>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</si>
  <si>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</si>
  <si>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</si>
  <si>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</si>
  <si>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</si>
  <si>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</si>
  <si>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</si>
  <si>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</si>
  <si>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</si>
  <si>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</si>
  <si>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</si>
  <si>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</si>
  <si>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</si>
  <si>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</si>
  <si>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</si>
  <si>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</si>
  <si>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</si>
  <si>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</si>
  <si>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</si>
  <si>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</si>
  <si>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</si>
  <si>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</si>
  <si>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</si>
  <si>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</si>
  <si>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</si>
  <si>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</si>
  <si>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</si>
  <si>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</si>
  <si>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</si>
  <si>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</si>
  <si>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</si>
  <si>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</si>
  <si>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</si>
  <si>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</si>
  <si>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</si>
  <si>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</si>
  <si>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</si>
  <si>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</si>
  <si>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</si>
  <si>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</si>
  <si>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</si>
  <si>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</si>
  <si>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</si>
  <si>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</si>
  <si>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</si>
  <si>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</si>
  <si>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</si>
  <si>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</si>
  <si>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</si>
  <si>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</si>
  <si>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</si>
  <si>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</si>
  <si>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</si>
  <si>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</si>
  <si>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</si>
  <si>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</si>
  <si>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</si>
  <si>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</si>
  <si>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</si>
  <si>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</si>
  <si>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</si>
  <si>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</si>
  <si>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</si>
  <si>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</si>
  <si>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</si>
  <si>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</si>
  <si>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</si>
  <si>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</si>
  <si>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</si>
  <si>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</si>
  <si>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</si>
  <si>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</si>
  <si>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</si>
  <si>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</si>
  <si>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</si>
  <si>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</si>
  <si>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</si>
  <si>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</si>
  <si>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</si>
  <si>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</si>
  <si>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</si>
  <si>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</si>
  <si>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</si>
  <si>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</si>
  <si>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</si>
  <si>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</si>
  <si>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</si>
  <si>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</si>
  <si>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</si>
  <si>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</si>
  <si>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</si>
  <si>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</si>
  <si>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</si>
  <si>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</si>
  <si>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</si>
  <si>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</si>
  <si>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</si>
  <si>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</si>
  <si>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</si>
  <si>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</si>
  <si>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</si>
  <si>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</si>
  <si>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</si>
  <si>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</si>
  <si>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</si>
  <si>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</si>
  <si>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</si>
  <si>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</si>
  <si>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</si>
  <si>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</si>
  <si>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</si>
  <si>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</si>
  <si>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</si>
  <si>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</si>
  <si>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</si>
  <si>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</si>
  <si>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</si>
  <si>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</si>
  <si>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</si>
  <si>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</si>
  <si>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</si>
  <si>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</si>
  <si>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</si>
  <si>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</si>
  <si>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</si>
  <si>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</si>
  <si>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</si>
  <si>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</si>
  <si>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</si>
  <si>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</si>
  <si>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</si>
  <si>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</si>
  <si>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</si>
  <si>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</si>
  <si>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</si>
  <si>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</si>
  <si>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</si>
  <si>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</si>
  <si>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</si>
  <si>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</si>
  <si>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</si>
  <si>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Restoring the Indifference Ideal - Risk Adj</t>
  </si>
  <si>
    <t>Restoring the Risk Ideal:  If It's Not Adjusting for "Risk", It's Not "Risk Adjustment"</t>
  </si>
  <si>
    <t>Surprises in No Surprises Act, Part 1</t>
  </si>
  <si>
    <t>Surprises in No Surprises Act, Part 2</t>
  </si>
  <si>
    <t>Surprises in No Surprises Act, Part 1, Interview with Greg Fann, HW Sept 2024</t>
  </si>
  <si>
    <t>Surprises in No Surprises Act, Part 2, Interview with Greg Fann, HW Nov 2024</t>
  </si>
  <si>
    <t>SOA Intro Videos - Challenges of Provider Reimbursement, Landscape</t>
  </si>
  <si>
    <t>Bundled Payment Contracting - GH301-100-25</t>
  </si>
  <si>
    <t>Avoiding Unintended Incentives in ACO Payment Models - GH301-101-25</t>
  </si>
  <si>
    <t>Provider Networks - Group, Ch. 45 - GH301-105-25</t>
  </si>
  <si>
    <t>Episode-Based Phyisican Profiling - GH301-102-25</t>
  </si>
  <si>
    <t>Physician Cost Profiling - GH301-103-25</t>
  </si>
  <si>
    <t>Tiering in Healthcare - GH301-104-25</t>
  </si>
  <si>
    <t>End of Life Outcomes with or without Early Palliative Care - GH301-106-25</t>
  </si>
  <si>
    <t>HHS-Operated Risk Adjustment - GH301-107-25</t>
  </si>
  <si>
    <t>Terminology and Analytical Use of Data for Healthcare Actuaries - Module</t>
  </si>
  <si>
    <t>Social Determinants of Health - GH301-108-25</t>
  </si>
  <si>
    <t>Health in Housing - GH301-109-25</t>
  </si>
  <si>
    <t>UMass Risk Adjustment for MassHealth Pmt and Care Delivery - GH301-110-25</t>
  </si>
  <si>
    <t>MassHealth Social Determinants of Health Risk Adj. Model - GH301-111-25</t>
  </si>
  <si>
    <t>How Does Where You Live Impact Your Health?</t>
  </si>
  <si>
    <t>Social, Physical and Cultural Determinants of Health</t>
  </si>
  <si>
    <t>Predictive Modeling for Healthcare Actuaries - Module</t>
  </si>
  <si>
    <t>GH301-100-25:  Evaluating Bundled Payment Contracting</t>
  </si>
  <si>
    <t>GH301-102-25:  Episode-Based Phyisican Profiling:  A Guide to the Perplexing</t>
  </si>
  <si>
    <t>GH301-103-25:  Physician Cost Profiling:  Reliability and Risk of Misclassification</t>
  </si>
  <si>
    <t>GH301-104-25:  The Application of Tiering of Healthcare (TNHPs)</t>
  </si>
  <si>
    <t>1. Provider Contracting and Reimbursement</t>
  </si>
  <si>
    <t>2. Disease Management</t>
  </si>
  <si>
    <t>GH301-106-25 - End of Life Outcomes with or without Early Palliative Care</t>
  </si>
  <si>
    <t>3. Healthcare Risk Adjustment</t>
  </si>
  <si>
    <t>GH301-107-25:  HHS-Operated Risk Adj Paper on Possible Model Changes</t>
  </si>
  <si>
    <t>4. Medical Data</t>
  </si>
  <si>
    <t>Section 4 General Review</t>
  </si>
  <si>
    <t>Work Section 5 Drill Problems, Review Formulas</t>
  </si>
  <si>
    <t>Section 6 General Review</t>
  </si>
  <si>
    <t>eModule - Terminology and Analytical Use of Data for Healthcare Actuaries</t>
  </si>
  <si>
    <t>5. Social Determinants of Health</t>
  </si>
  <si>
    <t>GH301-108-25 - Social Determinants of Health</t>
  </si>
  <si>
    <t>GH301-109-25 - Health in Housing</t>
  </si>
  <si>
    <t>GH301-110-25 - UMass Risk Adjustment for MassHealth Pmt and Care Delivery</t>
  </si>
  <si>
    <t>GH301-111-25 - MassHealth Social Determinants of Health Risk Adj. Model</t>
  </si>
  <si>
    <t>6. Predictive Analytics</t>
  </si>
  <si>
    <t>eModule - Predictive Modeling for Healthcare Actuaries</t>
  </si>
  <si>
    <t>https://www.soa.org/education/exam-req/fsa2025/gh-301/</t>
  </si>
  <si>
    <t>With the new syllabus changes, you will need to pull questions from various former exams to put together a "full length" practice from prior exams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</si>
  <si>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</si>
  <si>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</si>
  <si>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SOA Introduction Videos</t>
  </si>
  <si>
    <t>Disease Mgmt</t>
  </si>
  <si>
    <t>Medical Data</t>
  </si>
  <si>
    <t>Predictive Analytics</t>
  </si>
  <si>
    <t>Social DOH</t>
  </si>
  <si>
    <t>Post Exam</t>
  </si>
  <si>
    <t xml:space="preserve">This spreadsheet tracks your study progress for the GH 301 Exam (Fall 2026) </t>
  </si>
  <si>
    <t>The adjusted start date on the Schedule tab is 7/1/2026, but you can enter a different date, and the</t>
  </si>
  <si>
    <t>Allocate half days to take the exams for 2014 - 2026 under real exam conditions - 3 hr exam, no breaks</t>
  </si>
  <si>
    <t>Save newer exams (2014-2026) for last two weeks</t>
  </si>
  <si>
    <t>Make sure you are registered for the exam through the SOA as soon as possible! (deadline is October 13)</t>
  </si>
  <si>
    <t>PY2025 ACO REACH RTA Tailwind - GH301-112-26</t>
  </si>
  <si>
    <t>ACO REACH PY2026 explained - GH301-113-26</t>
  </si>
  <si>
    <t>GH301-112-26:  PY2025 ACO REACH RTA Tailwind</t>
  </si>
  <si>
    <t>GH301-113-26: ACO REACH PY2026 explained: What is changing and why it matters</t>
  </si>
  <si>
    <t>Reimagining Pharmacy Financing</t>
  </si>
  <si>
    <t>Reimagining Pharmacy Financing, Sec. 2 (background),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</si>
</sst>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 applyProtection="1">
      <alignment horizontal="right"/>
      <protection locked="0"/>
    </xf>
    <xf numFmtId="14" fontId="21" fillId="0" borderId="0" xfId="0" applyNumberFormat="1" applyFont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 301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46205.25</c:v>
                </c:pt>
                <c:pt idx="1">
                  <c:v>46205.831549771741</c:v>
                </c:pt>
                <c:pt idx="2">
                  <c:v>46208.739298630462</c:v>
                </c:pt>
                <c:pt idx="3">
                  <c:v>46209.320848402203</c:v>
                </c:pt>
                <c:pt idx="4">
                  <c:v>46211.065497717434</c:v>
                </c:pt>
                <c:pt idx="5">
                  <c:v>46212.810147032666</c:v>
                </c:pt>
                <c:pt idx="6">
                  <c:v>46214.554796347897</c:v>
                </c:pt>
                <c:pt idx="7">
                  <c:v>46215.717895891386</c:v>
                </c:pt>
                <c:pt idx="8">
                  <c:v>46216.880995434876</c:v>
                </c:pt>
                <c:pt idx="9">
                  <c:v>46218.044094978366</c:v>
                </c:pt>
                <c:pt idx="10">
                  <c:v>46219.788744293597</c:v>
                </c:pt>
                <c:pt idx="11">
                  <c:v>46220.951843837087</c:v>
                </c:pt>
                <c:pt idx="12">
                  <c:v>46222.114943380577</c:v>
                </c:pt>
                <c:pt idx="13">
                  <c:v>46224.441142467549</c:v>
                </c:pt>
                <c:pt idx="14">
                  <c:v>46226.767341554521</c:v>
                </c:pt>
                <c:pt idx="15">
                  <c:v>46230.256640184984</c:v>
                </c:pt>
                <c:pt idx="16">
                  <c:v>46232.582839271956</c:v>
                </c:pt>
                <c:pt idx="17">
                  <c:v>46234.327488587187</c:v>
                </c:pt>
                <c:pt idx="18">
                  <c:v>46236.653687674159</c:v>
                </c:pt>
                <c:pt idx="19">
                  <c:v>46240.142986304621</c:v>
                </c:pt>
                <c:pt idx="20">
                  <c:v>46242.469185391594</c:v>
                </c:pt>
                <c:pt idx="21">
                  <c:v>46244.795384478566</c:v>
                </c:pt>
                <c:pt idx="22">
                  <c:v>46246.540033793797</c:v>
                </c:pt>
                <c:pt idx="23">
                  <c:v>46249.447782652518</c:v>
                </c:pt>
                <c:pt idx="24">
                  <c:v>46251.77398173949</c:v>
                </c:pt>
                <c:pt idx="25">
                  <c:v>46253.518631054721</c:v>
                </c:pt>
                <c:pt idx="26">
                  <c:v>46255.263280369953</c:v>
                </c:pt>
                <c:pt idx="27">
                  <c:v>46257.007929685184</c:v>
                </c:pt>
                <c:pt idx="28">
                  <c:v>46258.752579000415</c:v>
                </c:pt>
                <c:pt idx="29">
                  <c:v>46261.078778087387</c:v>
                </c:pt>
                <c:pt idx="30">
                  <c:v>46262.823427402618</c:v>
                </c:pt>
                <c:pt idx="31">
                  <c:v>46265.14962648959</c:v>
                </c:pt>
                <c:pt idx="32">
                  <c:v>46266.894275804822</c:v>
                </c:pt>
                <c:pt idx="33">
                  <c:v>46268.057375348311</c:v>
                </c:pt>
                <c:pt idx="34">
                  <c:v>46269.220474891801</c:v>
                </c:pt>
                <c:pt idx="35">
                  <c:v>46270.383574435291</c:v>
                </c:pt>
                <c:pt idx="36">
                  <c:v>46272.709773522263</c:v>
                </c:pt>
                <c:pt idx="37">
                  <c:v>46276.199072152725</c:v>
                </c:pt>
                <c:pt idx="38">
                  <c:v>46278.525271239698</c:v>
                </c:pt>
                <c:pt idx="39">
                  <c:v>46280.269920554929</c:v>
                </c:pt>
                <c:pt idx="40">
                  <c:v>46282.596119641901</c:v>
                </c:pt>
                <c:pt idx="41">
                  <c:v>46284.340768957132</c:v>
                </c:pt>
                <c:pt idx="42">
                  <c:v>46285.503868500622</c:v>
                </c:pt>
                <c:pt idx="43">
                  <c:v>46287.248517815853</c:v>
                </c:pt>
                <c:pt idx="44">
                  <c:v>46290.156266674574</c:v>
                </c:pt>
                <c:pt idx="45">
                  <c:v>46292.482465761546</c:v>
                </c:pt>
                <c:pt idx="46">
                  <c:v>46295.971764392008</c:v>
                </c:pt>
                <c:pt idx="47">
                  <c:v>46298.297963478981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30</c:v>
                </c:pt>
                <c:pt idx="3">
                  <c:v>81</c:v>
                </c:pt>
                <c:pt idx="4">
                  <c:v>88</c:v>
                </c:pt>
                <c:pt idx="5">
                  <c:v>96</c:v>
                </c:pt>
                <c:pt idx="6">
                  <c:v>104</c:v>
                </c:pt>
                <c:pt idx="7">
                  <c:v>108</c:v>
                </c:pt>
                <c:pt idx="8">
                  <c:v>110</c:v>
                </c:pt>
                <c:pt idx="9">
                  <c:v>114</c:v>
                </c:pt>
                <c:pt idx="10">
                  <c:v>122</c:v>
                </c:pt>
                <c:pt idx="11">
                  <c:v>125</c:v>
                </c:pt>
                <c:pt idx="12">
                  <c:v>130</c:v>
                </c:pt>
                <c:pt idx="13">
                  <c:v>140</c:v>
                </c:pt>
                <c:pt idx="14">
                  <c:v>140</c:v>
                </c:pt>
                <c:pt idx="15">
                  <c:v>177</c:v>
                </c:pt>
                <c:pt idx="16">
                  <c:v>198</c:v>
                </c:pt>
                <c:pt idx="17">
                  <c:v>213</c:v>
                </c:pt>
                <c:pt idx="18">
                  <c:v>230</c:v>
                </c:pt>
                <c:pt idx="19">
                  <c:v>255</c:v>
                </c:pt>
                <c:pt idx="20">
                  <c:v>274</c:v>
                </c:pt>
                <c:pt idx="21">
                  <c:v>290</c:v>
                </c:pt>
                <c:pt idx="22">
                  <c:v>298</c:v>
                </c:pt>
                <c:pt idx="23">
                  <c:v>306</c:v>
                </c:pt>
                <c:pt idx="24">
                  <c:v>306</c:v>
                </c:pt>
                <c:pt idx="25">
                  <c:v>318</c:v>
                </c:pt>
                <c:pt idx="26">
                  <c:v>325</c:v>
                </c:pt>
                <c:pt idx="27">
                  <c:v>345</c:v>
                </c:pt>
                <c:pt idx="28">
                  <c:v>361</c:v>
                </c:pt>
                <c:pt idx="29">
                  <c:v>403</c:v>
                </c:pt>
                <c:pt idx="30">
                  <c:v>410</c:v>
                </c:pt>
                <c:pt idx="31">
                  <c:v>429</c:v>
                </c:pt>
                <c:pt idx="32">
                  <c:v>439</c:v>
                </c:pt>
                <c:pt idx="33">
                  <c:v>451</c:v>
                </c:pt>
                <c:pt idx="34">
                  <c:v>459</c:v>
                </c:pt>
                <c:pt idx="35">
                  <c:v>470</c:v>
                </c:pt>
                <c:pt idx="36">
                  <c:v>470</c:v>
                </c:pt>
                <c:pt idx="37">
                  <c:v>520</c:v>
                </c:pt>
                <c:pt idx="38">
                  <c:v>520</c:v>
                </c:pt>
                <c:pt idx="39">
                  <c:v>529</c:v>
                </c:pt>
                <c:pt idx="40">
                  <c:v>558</c:v>
                </c:pt>
                <c:pt idx="41">
                  <c:v>566</c:v>
                </c:pt>
                <c:pt idx="42">
                  <c:v>575</c:v>
                </c:pt>
                <c:pt idx="43">
                  <c:v>592</c:v>
                </c:pt>
                <c:pt idx="44">
                  <c:v>615</c:v>
                </c:pt>
                <c:pt idx="45">
                  <c:v>615</c:v>
                </c:pt>
                <c:pt idx="46">
                  <c:v>665</c:v>
                </c:pt>
                <c:pt idx="4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46205.25</c:v>
                </c:pt>
                <c:pt idx="1">
                  <c:v>46205.831549771741</c:v>
                </c:pt>
                <c:pt idx="2">
                  <c:v>46208.739298630462</c:v>
                </c:pt>
                <c:pt idx="3">
                  <c:v>46209.320848402203</c:v>
                </c:pt>
                <c:pt idx="4">
                  <c:v>46211.065497717434</c:v>
                </c:pt>
                <c:pt idx="5">
                  <c:v>46212.810147032666</c:v>
                </c:pt>
                <c:pt idx="6">
                  <c:v>46214.554796347897</c:v>
                </c:pt>
                <c:pt idx="7">
                  <c:v>46215.717895891386</c:v>
                </c:pt>
                <c:pt idx="8">
                  <c:v>46216.880995434876</c:v>
                </c:pt>
                <c:pt idx="9">
                  <c:v>46218.044094978366</c:v>
                </c:pt>
                <c:pt idx="10">
                  <c:v>46219.788744293597</c:v>
                </c:pt>
                <c:pt idx="11">
                  <c:v>46220.951843837087</c:v>
                </c:pt>
                <c:pt idx="12">
                  <c:v>46222.114943380577</c:v>
                </c:pt>
                <c:pt idx="13">
                  <c:v>46224.441142467549</c:v>
                </c:pt>
                <c:pt idx="14">
                  <c:v>46226.767341554521</c:v>
                </c:pt>
                <c:pt idx="15">
                  <c:v>46230.256640184984</c:v>
                </c:pt>
                <c:pt idx="16">
                  <c:v>46232.582839271956</c:v>
                </c:pt>
                <c:pt idx="17">
                  <c:v>46234.327488587187</c:v>
                </c:pt>
                <c:pt idx="18">
                  <c:v>46236.653687674159</c:v>
                </c:pt>
                <c:pt idx="19">
                  <c:v>46240.142986304621</c:v>
                </c:pt>
                <c:pt idx="20">
                  <c:v>46242.469185391594</c:v>
                </c:pt>
                <c:pt idx="21">
                  <c:v>46244.795384478566</c:v>
                </c:pt>
                <c:pt idx="22">
                  <c:v>46246.540033793797</c:v>
                </c:pt>
                <c:pt idx="23">
                  <c:v>46249.447782652518</c:v>
                </c:pt>
                <c:pt idx="24">
                  <c:v>46251.77398173949</c:v>
                </c:pt>
                <c:pt idx="25">
                  <c:v>46253.518631054721</c:v>
                </c:pt>
                <c:pt idx="26">
                  <c:v>46255.263280369953</c:v>
                </c:pt>
                <c:pt idx="27">
                  <c:v>46257.007929685184</c:v>
                </c:pt>
                <c:pt idx="28">
                  <c:v>46258.752579000415</c:v>
                </c:pt>
                <c:pt idx="29">
                  <c:v>46261.078778087387</c:v>
                </c:pt>
                <c:pt idx="30">
                  <c:v>46262.823427402618</c:v>
                </c:pt>
                <c:pt idx="31">
                  <c:v>46265.14962648959</c:v>
                </c:pt>
                <c:pt idx="32">
                  <c:v>46266.894275804822</c:v>
                </c:pt>
                <c:pt idx="33">
                  <c:v>46268.057375348311</c:v>
                </c:pt>
                <c:pt idx="34">
                  <c:v>46269.220474891801</c:v>
                </c:pt>
                <c:pt idx="35">
                  <c:v>46270.383574435291</c:v>
                </c:pt>
                <c:pt idx="36">
                  <c:v>46272.709773522263</c:v>
                </c:pt>
                <c:pt idx="37">
                  <c:v>46276.199072152725</c:v>
                </c:pt>
                <c:pt idx="38">
                  <c:v>46278.525271239698</c:v>
                </c:pt>
                <c:pt idx="39">
                  <c:v>46280.269920554929</c:v>
                </c:pt>
                <c:pt idx="40">
                  <c:v>46282.596119641901</c:v>
                </c:pt>
                <c:pt idx="41">
                  <c:v>46284.340768957132</c:v>
                </c:pt>
                <c:pt idx="42">
                  <c:v>46285.503868500622</c:v>
                </c:pt>
                <c:pt idx="43">
                  <c:v>46287.248517815853</c:v>
                </c:pt>
                <c:pt idx="44">
                  <c:v>46290.156266674574</c:v>
                </c:pt>
                <c:pt idx="45">
                  <c:v>46292.482465761546</c:v>
                </c:pt>
                <c:pt idx="46">
                  <c:v>46295.971764392008</c:v>
                </c:pt>
                <c:pt idx="47">
                  <c:v>46298.297963478981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142426</xdr:rowOff>
    </xdr:from>
    <xdr:to>
      <xdr:col>26</xdr:col>
      <xdr:colOff>619125</xdr:colOff>
      <xdr:row>53</xdr:row>
      <xdr:rowOff>176892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gh-30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258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259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64" fitToHeight="0" orientation="portrait" r:id="rId1"/>
  <headerFooter>
    <oddHeader>&amp;L&amp;"Calibri,Regular"&amp;K000000TIA Suggested Study Schedule - GH 301 Fall 2026&amp;R&amp;"Calibri,Regular"&amp;K000000www.theinfiniteactuary.com</oddHeader>
    <oddFooter>&amp;L&amp;"Calibri,Regular"&amp;K000000© 2026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="90" zoomScaleNormal="90" zoomScalePageLayoutView="125" workbookViewId="0">
      <pane xSplit="3" ySplit="5" topLeftCell="D6" activePane="bottomRight" state="frozen"/>
      <selection activeCell="A12" sqref="A12"/>
      <selection pane="topRight" activeCell="A12" sqref="A12"/>
      <selection pane="bottomLeft" activeCell="A12" sqref="A12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46204</v>
      </c>
      <c r="H1" s="3"/>
      <c r="I1" s="51" t="s">
        <v>1</v>
      </c>
      <c r="J1" s="52"/>
      <c r="K1" s="4">
        <f>K3/K2</f>
        <v>1.5037593984962405E-2</v>
      </c>
    </row>
    <row r="2" spans="1:15" x14ac:dyDescent="0.45">
      <c r="H2" s="3"/>
      <c r="I2" s="1" t="s">
        <v>2</v>
      </c>
      <c r="K2" s="5">
        <f>SUM(J6:J53)</f>
        <v>665</v>
      </c>
    </row>
    <row r="3" spans="1:15" x14ac:dyDescent="0.45">
      <c r="H3" s="3"/>
      <c r="I3" s="1" t="s">
        <v>3</v>
      </c>
      <c r="K3" s="1">
        <f>SUMIF(K6:K53,"Yes",J6:J53)</f>
        <v>10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46205.25</v>
      </c>
      <c r="C6" s="31">
        <v>46204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1.25</v>
      </c>
      <c r="M6" s="16"/>
      <c r="N6" s="17"/>
      <c r="O6" s="18"/>
    </row>
    <row r="7" spans="1:15" x14ac:dyDescent="0.45">
      <c r="A7" s="13"/>
      <c r="B7" s="22">
        <f t="shared" ref="B7:B19" si="0">B6+L7</f>
        <v>46205.831549771741</v>
      </c>
      <c r="C7" s="23">
        <v>46205</v>
      </c>
      <c r="D7" s="1" t="s">
        <v>231</v>
      </c>
      <c r="F7" s="1">
        <v>1.1000000000000001</v>
      </c>
      <c r="G7" s="1" t="s">
        <v>210</v>
      </c>
      <c r="H7" s="1" t="s">
        <v>252</v>
      </c>
      <c r="I7" s="1" t="s">
        <v>187</v>
      </c>
      <c r="J7" s="1">
        <v>10</v>
      </c>
      <c r="K7" s="14" t="s">
        <v>202</v>
      </c>
      <c r="L7" s="15">
        <f t="shared" ref="L7:L20" si="1">VLOOKUP(G7,LessonDays,3,FALSE)*TargetDays</f>
        <v>0.58154977174364153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20" si="3">N7/M7</f>
        <v>1</v>
      </c>
    </row>
    <row r="8" spans="1:15" x14ac:dyDescent="0.45">
      <c r="A8" s="13"/>
      <c r="B8" s="22">
        <f t="shared" si="0"/>
        <v>46208.739298630462</v>
      </c>
      <c r="C8" s="23"/>
      <c r="D8" s="1" t="s">
        <v>231</v>
      </c>
      <c r="F8" s="1">
        <v>1.2</v>
      </c>
      <c r="G8" s="1" t="s">
        <v>213</v>
      </c>
      <c r="H8" s="1" t="s">
        <v>188</v>
      </c>
      <c r="I8" s="1" t="s">
        <v>187</v>
      </c>
      <c r="J8" s="1">
        <v>20</v>
      </c>
      <c r="K8" s="14" t="s">
        <v>10</v>
      </c>
      <c r="L8" s="15">
        <f t="shared" ref="L8" si="4">VLOOKUP(G8,LessonDays,3,FALSE)*TargetDays</f>
        <v>2.9077488587182074</v>
      </c>
      <c r="M8" s="16">
        <f>SUM($J$6:J8)</f>
        <v>30</v>
      </c>
      <c r="N8" s="17">
        <f t="shared" ref="N8" si="5">SUMIFS(PgCnt,CompFlag,"Yes",ActFDate,"&lt;="&amp;B8)</f>
        <v>10</v>
      </c>
      <c r="O8" s="18">
        <f t="shared" ref="O8" si="6">N8/M8</f>
        <v>0.33333333333333331</v>
      </c>
    </row>
    <row r="9" spans="1:15" x14ac:dyDescent="0.45">
      <c r="A9" s="13"/>
      <c r="B9" s="22">
        <f>B7+L9</f>
        <v>46209.320848402203</v>
      </c>
      <c r="C9" s="23"/>
      <c r="D9" s="1" t="s">
        <v>231</v>
      </c>
      <c r="F9" s="1">
        <v>1.3</v>
      </c>
      <c r="G9" s="1" t="s">
        <v>155</v>
      </c>
      <c r="H9" s="1" t="s">
        <v>192</v>
      </c>
      <c r="I9" s="1" t="s">
        <v>187</v>
      </c>
      <c r="J9" s="1">
        <v>51</v>
      </c>
      <c r="K9" s="14" t="s">
        <v>10</v>
      </c>
      <c r="L9" s="15">
        <f t="shared" si="1"/>
        <v>3.4892986304618487</v>
      </c>
      <c r="M9" s="16">
        <f>SUM($J$6:J9)</f>
        <v>81</v>
      </c>
      <c r="N9" s="17">
        <f t="shared" si="2"/>
        <v>10</v>
      </c>
      <c r="O9" s="18">
        <f t="shared" si="3"/>
        <v>0.12345679012345678</v>
      </c>
    </row>
    <row r="10" spans="1:15" x14ac:dyDescent="0.45">
      <c r="A10" s="13"/>
      <c r="B10" s="22">
        <f t="shared" si="0"/>
        <v>46211.065497717434</v>
      </c>
      <c r="C10" s="23"/>
      <c r="D10" s="1" t="s">
        <v>231</v>
      </c>
      <c r="F10" s="1">
        <v>1.4</v>
      </c>
      <c r="G10" s="1" t="s">
        <v>211</v>
      </c>
      <c r="H10" s="1" t="s">
        <v>227</v>
      </c>
      <c r="I10" s="1" t="s">
        <v>187</v>
      </c>
      <c r="J10" s="1">
        <v>7</v>
      </c>
      <c r="K10" s="14" t="s">
        <v>10</v>
      </c>
      <c r="L10" s="15">
        <f t="shared" si="1"/>
        <v>1.7446493152309244</v>
      </c>
      <c r="M10" s="16">
        <f>SUM($J$6:J10)</f>
        <v>88</v>
      </c>
      <c r="N10" s="17">
        <f t="shared" si="2"/>
        <v>10</v>
      </c>
      <c r="O10" s="18">
        <f t="shared" si="3"/>
        <v>0.11363636363636363</v>
      </c>
    </row>
    <row r="11" spans="1:15" x14ac:dyDescent="0.45">
      <c r="A11" s="13"/>
      <c r="B11" s="22">
        <f t="shared" si="0"/>
        <v>46212.810147032666</v>
      </c>
      <c r="C11" s="23"/>
      <c r="D11" s="1" t="s">
        <v>231</v>
      </c>
      <c r="F11" s="1">
        <v>1.5</v>
      </c>
      <c r="G11" s="1" t="s">
        <v>263</v>
      </c>
      <c r="H11" s="1" t="s">
        <v>265</v>
      </c>
      <c r="I11" s="1" t="s">
        <v>187</v>
      </c>
      <c r="J11" s="1">
        <v>8</v>
      </c>
      <c r="K11" s="14" t="s">
        <v>10</v>
      </c>
      <c r="L11" s="15">
        <f t="shared" si="1"/>
        <v>1.7446493152309244</v>
      </c>
      <c r="M11" s="16">
        <f>SUM($J$6:J11)</f>
        <v>96</v>
      </c>
      <c r="N11" s="17">
        <f t="shared" si="2"/>
        <v>10</v>
      </c>
      <c r="O11" s="18">
        <f t="shared" si="3"/>
        <v>0.10416666666666667</v>
      </c>
    </row>
    <row r="12" spans="1:15" x14ac:dyDescent="0.45">
      <c r="A12" s="13"/>
      <c r="B12" s="22">
        <f t="shared" si="0"/>
        <v>46214.554796347897</v>
      </c>
      <c r="C12" s="23"/>
      <c r="D12" s="1" t="s">
        <v>231</v>
      </c>
      <c r="F12" s="1">
        <v>1.6</v>
      </c>
      <c r="G12" s="1" t="s">
        <v>264</v>
      </c>
      <c r="H12" s="1" t="s">
        <v>266</v>
      </c>
      <c r="I12" s="1" t="s">
        <v>187</v>
      </c>
      <c r="J12" s="1">
        <v>8</v>
      </c>
      <c r="K12" s="14" t="s">
        <v>10</v>
      </c>
      <c r="L12" s="15">
        <f t="shared" si="1"/>
        <v>1.7446493152309244</v>
      </c>
      <c r="M12" s="16">
        <f>SUM($J$6:J12)</f>
        <v>104</v>
      </c>
      <c r="N12" s="17">
        <f t="shared" si="2"/>
        <v>10</v>
      </c>
      <c r="O12" s="18">
        <f t="shared" si="3"/>
        <v>9.6153846153846159E-2</v>
      </c>
    </row>
    <row r="13" spans="1:15" x14ac:dyDescent="0.45">
      <c r="A13" s="13"/>
      <c r="B13" s="22">
        <f t="shared" si="0"/>
        <v>46215.717895891386</v>
      </c>
      <c r="C13" s="23"/>
      <c r="D13" s="1" t="s">
        <v>231</v>
      </c>
      <c r="F13" s="1">
        <v>1.7</v>
      </c>
      <c r="G13" s="1" t="s">
        <v>153</v>
      </c>
      <c r="H13" s="1" t="s">
        <v>153</v>
      </c>
      <c r="I13" s="1" t="s">
        <v>187</v>
      </c>
      <c r="J13" s="1">
        <v>4</v>
      </c>
      <c r="K13" s="14" t="s">
        <v>10</v>
      </c>
      <c r="L13" s="15">
        <f t="shared" si="1"/>
        <v>1.1630995434872831</v>
      </c>
      <c r="M13" s="16">
        <f>SUM($J$6:J13)</f>
        <v>108</v>
      </c>
      <c r="N13" s="17">
        <f t="shared" si="2"/>
        <v>10</v>
      </c>
      <c r="O13" s="18">
        <f t="shared" si="3"/>
        <v>9.2592592592592587E-2</v>
      </c>
    </row>
    <row r="14" spans="1:15" x14ac:dyDescent="0.45">
      <c r="A14" s="13"/>
      <c r="B14" s="22">
        <f t="shared" si="0"/>
        <v>46216.880995434876</v>
      </c>
      <c r="C14" s="23"/>
      <c r="D14" s="1" t="s">
        <v>231</v>
      </c>
      <c r="F14" s="1">
        <v>1.8</v>
      </c>
      <c r="G14" s="1" t="s">
        <v>154</v>
      </c>
      <c r="H14" s="1" t="s">
        <v>154</v>
      </c>
      <c r="I14" s="1" t="s">
        <v>187</v>
      </c>
      <c r="J14" s="1">
        <v>2</v>
      </c>
      <c r="K14" s="14" t="s">
        <v>10</v>
      </c>
      <c r="L14" s="15">
        <f t="shared" si="1"/>
        <v>1.1630995434872831</v>
      </c>
      <c r="M14" s="16">
        <f>SUM($J$6:J14)</f>
        <v>110</v>
      </c>
      <c r="N14" s="17">
        <f t="shared" si="2"/>
        <v>10</v>
      </c>
      <c r="O14" s="18">
        <f t="shared" si="3"/>
        <v>9.0909090909090912E-2</v>
      </c>
    </row>
    <row r="15" spans="1:15" x14ac:dyDescent="0.45">
      <c r="A15" s="13"/>
      <c r="B15" s="22">
        <f t="shared" si="0"/>
        <v>46218.044094978366</v>
      </c>
      <c r="C15" s="23"/>
      <c r="D15" s="1" t="s">
        <v>231</v>
      </c>
      <c r="F15" s="1">
        <v>1.9</v>
      </c>
      <c r="G15" s="1" t="s">
        <v>214</v>
      </c>
      <c r="H15" s="1" t="s">
        <v>228</v>
      </c>
      <c r="I15" s="1" t="s">
        <v>187</v>
      </c>
      <c r="J15" s="1">
        <v>4</v>
      </c>
      <c r="K15" s="14" t="s">
        <v>10</v>
      </c>
      <c r="L15" s="15">
        <f t="shared" si="1"/>
        <v>1.1630995434872831</v>
      </c>
      <c r="M15" s="16">
        <f>SUM($J$6:J15)</f>
        <v>114</v>
      </c>
      <c r="N15" s="17">
        <f t="shared" si="2"/>
        <v>10</v>
      </c>
      <c r="O15" s="18">
        <f t="shared" si="3"/>
        <v>8.771929824561403E-2</v>
      </c>
    </row>
    <row r="16" spans="1:15" x14ac:dyDescent="0.45">
      <c r="A16" s="13"/>
      <c r="B16" s="22">
        <f t="shared" si="0"/>
        <v>46219.788744293597</v>
      </c>
      <c r="C16" s="23"/>
      <c r="D16" s="1" t="s">
        <v>231</v>
      </c>
      <c r="F16" s="15">
        <v>1.1000000000000001</v>
      </c>
      <c r="G16" s="1" t="s">
        <v>215</v>
      </c>
      <c r="H16" s="1" t="s">
        <v>229</v>
      </c>
      <c r="I16" s="1" t="s">
        <v>187</v>
      </c>
      <c r="J16" s="1">
        <v>8</v>
      </c>
      <c r="K16" s="14" t="s">
        <v>10</v>
      </c>
      <c r="L16" s="15">
        <f t="shared" si="1"/>
        <v>1.7446493152309244</v>
      </c>
      <c r="M16" s="16">
        <f>SUM($J$6:J16)</f>
        <v>122</v>
      </c>
      <c r="N16" s="17">
        <f t="shared" si="2"/>
        <v>10</v>
      </c>
      <c r="O16" s="18">
        <f t="shared" si="3"/>
        <v>8.1967213114754092E-2</v>
      </c>
    </row>
    <row r="17" spans="1:17" x14ac:dyDescent="0.45">
      <c r="A17" s="13"/>
      <c r="B17" s="22">
        <f t="shared" si="0"/>
        <v>46220.951843837087</v>
      </c>
      <c r="C17" s="23"/>
      <c r="D17" s="1" t="s">
        <v>231</v>
      </c>
      <c r="F17" s="15">
        <v>1.1100000000000001</v>
      </c>
      <c r="G17" s="1" t="s">
        <v>206</v>
      </c>
      <c r="H17" s="1" t="s">
        <v>208</v>
      </c>
      <c r="I17" s="1" t="s">
        <v>187</v>
      </c>
      <c r="J17" s="1">
        <v>3</v>
      </c>
      <c r="K17" s="14" t="s">
        <v>10</v>
      </c>
      <c r="L17" s="15">
        <f t="shared" ref="L17:L18" si="7">VLOOKUP(G17,LessonDays,3,FALSE)*TargetDays</f>
        <v>1.1630995434872831</v>
      </c>
      <c r="M17" s="16">
        <f>SUM($J$6:J17)</f>
        <v>125</v>
      </c>
      <c r="N17" s="17">
        <f t="shared" ref="N17:N18" si="8">SUMIFS(PgCnt,CompFlag,"Yes",ActFDate,"&lt;="&amp;B17)</f>
        <v>10</v>
      </c>
      <c r="O17" s="18">
        <f t="shared" ref="O17:O18" si="9">N17/M17</f>
        <v>0.08</v>
      </c>
    </row>
    <row r="18" spans="1:17" x14ac:dyDescent="0.45">
      <c r="A18" s="13"/>
      <c r="B18" s="22">
        <f t="shared" si="0"/>
        <v>46222.114943380577</v>
      </c>
      <c r="C18" s="23"/>
      <c r="D18" s="1" t="s">
        <v>231</v>
      </c>
      <c r="F18" s="15">
        <v>1.1200000000000001</v>
      </c>
      <c r="G18" s="1" t="s">
        <v>207</v>
      </c>
      <c r="H18" s="1" t="s">
        <v>209</v>
      </c>
      <c r="I18" s="1" t="s">
        <v>187</v>
      </c>
      <c r="J18" s="1">
        <v>5</v>
      </c>
      <c r="K18" s="14" t="s">
        <v>10</v>
      </c>
      <c r="L18" s="15">
        <f t="shared" si="7"/>
        <v>1.1630995434872831</v>
      </c>
      <c r="M18" s="16">
        <f>SUM($J$6:J18)</f>
        <v>130</v>
      </c>
      <c r="N18" s="17">
        <f t="shared" si="8"/>
        <v>10</v>
      </c>
      <c r="O18" s="18">
        <f t="shared" si="9"/>
        <v>7.6923076923076927E-2</v>
      </c>
    </row>
    <row r="19" spans="1:17" x14ac:dyDescent="0.45">
      <c r="A19" s="13"/>
      <c r="B19" s="22">
        <f t="shared" si="0"/>
        <v>46224.441142467549</v>
      </c>
      <c r="C19" s="23"/>
      <c r="D19" s="1" t="s">
        <v>231</v>
      </c>
      <c r="F19" s="15">
        <v>1.1299999999999999</v>
      </c>
      <c r="G19" s="1" t="s">
        <v>216</v>
      </c>
      <c r="H19" s="1" t="s">
        <v>230</v>
      </c>
      <c r="I19" s="1" t="s">
        <v>187</v>
      </c>
      <c r="J19" s="1">
        <v>10</v>
      </c>
      <c r="K19" s="14" t="s">
        <v>10</v>
      </c>
      <c r="L19" s="15">
        <f t="shared" si="1"/>
        <v>2.3261990869745661</v>
      </c>
      <c r="M19" s="16">
        <f>SUM($J$6:J19)</f>
        <v>140</v>
      </c>
      <c r="N19" s="17">
        <f t="shared" si="2"/>
        <v>10</v>
      </c>
      <c r="O19" s="18">
        <f t="shared" si="3"/>
        <v>7.1428571428571425E-2</v>
      </c>
    </row>
    <row r="20" spans="1:17" x14ac:dyDescent="0.45">
      <c r="A20" s="13"/>
      <c r="B20" s="30">
        <f t="shared" ref="B20:B31" si="10">B19+L20</f>
        <v>46226.767341554521</v>
      </c>
      <c r="C20" s="31"/>
      <c r="D20" s="32" t="s">
        <v>231</v>
      </c>
      <c r="E20" s="32"/>
      <c r="F20" s="32"/>
      <c r="G20" s="32" t="s">
        <v>59</v>
      </c>
      <c r="H20" s="32"/>
      <c r="I20" s="32"/>
      <c r="J20" s="32"/>
      <c r="K20" s="33" t="s">
        <v>10</v>
      </c>
      <c r="L20" s="34">
        <f t="shared" si="1"/>
        <v>2.3261990869745661</v>
      </c>
      <c r="M20" s="16">
        <f>SUM($J$6:J20)</f>
        <v>140</v>
      </c>
      <c r="N20" s="17">
        <f t="shared" si="2"/>
        <v>10</v>
      </c>
      <c r="O20" s="18">
        <f t="shared" si="3"/>
        <v>7.1428571428571425E-2</v>
      </c>
    </row>
    <row r="21" spans="1:17" x14ac:dyDescent="0.45">
      <c r="A21" s="13"/>
      <c r="B21" s="22">
        <f>B20+L21</f>
        <v>46230.256640184984</v>
      </c>
      <c r="C21" s="23"/>
      <c r="D21" s="1" t="s">
        <v>232</v>
      </c>
      <c r="F21" s="1">
        <v>2.1</v>
      </c>
      <c r="G21" s="1" t="s">
        <v>95</v>
      </c>
      <c r="H21" s="1" t="s">
        <v>94</v>
      </c>
      <c r="I21" s="1" t="s">
        <v>253</v>
      </c>
      <c r="J21" s="1">
        <v>37</v>
      </c>
      <c r="K21" s="14" t="s">
        <v>10</v>
      </c>
      <c r="L21" s="15">
        <f t="shared" ref="L21:L29" si="11">VLOOKUP(G21,LessonDays,3,FALSE)*TargetDays</f>
        <v>3.4892986304618487</v>
      </c>
      <c r="M21" s="16">
        <f>SUM($J$6:J21)</f>
        <v>177</v>
      </c>
      <c r="N21" s="17">
        <f t="shared" si="2"/>
        <v>10</v>
      </c>
      <c r="O21" s="18">
        <f t="shared" ref="O21:O51" si="12">N21/M21</f>
        <v>5.6497175141242938E-2</v>
      </c>
      <c r="Q21" s="20"/>
    </row>
    <row r="22" spans="1:17" x14ac:dyDescent="0.45">
      <c r="A22" s="13"/>
      <c r="B22" s="22">
        <f t="shared" si="10"/>
        <v>46232.582839271956</v>
      </c>
      <c r="C22" s="23"/>
      <c r="D22" s="1" t="s">
        <v>232</v>
      </c>
      <c r="F22" s="1">
        <v>2.2000000000000002</v>
      </c>
      <c r="G22" s="1" t="s">
        <v>96</v>
      </c>
      <c r="H22" s="1" t="s">
        <v>105</v>
      </c>
      <c r="I22" s="1" t="s">
        <v>253</v>
      </c>
      <c r="J22" s="1">
        <v>21</v>
      </c>
      <c r="K22" s="14" t="s">
        <v>10</v>
      </c>
      <c r="L22" s="15">
        <f t="shared" si="11"/>
        <v>2.3261990869745661</v>
      </c>
      <c r="M22" s="16">
        <f>SUM($J$6:J22)</f>
        <v>198</v>
      </c>
      <c r="N22" s="17">
        <f t="shared" si="2"/>
        <v>10</v>
      </c>
      <c r="O22" s="18">
        <f t="shared" si="12"/>
        <v>5.0505050505050504E-2</v>
      </c>
      <c r="Q22" s="20"/>
    </row>
    <row r="23" spans="1:17" x14ac:dyDescent="0.45">
      <c r="A23" s="13"/>
      <c r="B23" s="22">
        <f t="shared" si="10"/>
        <v>46234.327488587187</v>
      </c>
      <c r="C23" s="23"/>
      <c r="D23" s="1" t="s">
        <v>232</v>
      </c>
      <c r="F23" s="1">
        <v>2.2999999999999998</v>
      </c>
      <c r="G23" s="1" t="s">
        <v>97</v>
      </c>
      <c r="H23" s="1" t="s">
        <v>106</v>
      </c>
      <c r="I23" s="1" t="s">
        <v>253</v>
      </c>
      <c r="J23" s="1">
        <v>15</v>
      </c>
      <c r="K23" s="14" t="s">
        <v>10</v>
      </c>
      <c r="L23" s="15">
        <f t="shared" si="11"/>
        <v>1.7446493152309244</v>
      </c>
      <c r="M23" s="16">
        <f>SUM($J$6:J23)</f>
        <v>213</v>
      </c>
      <c r="N23" s="17">
        <f t="shared" si="2"/>
        <v>10</v>
      </c>
      <c r="O23" s="18">
        <f t="shared" si="12"/>
        <v>4.6948356807511735E-2</v>
      </c>
    </row>
    <row r="24" spans="1:17" x14ac:dyDescent="0.45">
      <c r="A24" s="13"/>
      <c r="B24" s="22">
        <f t="shared" si="10"/>
        <v>46236.653687674159</v>
      </c>
      <c r="C24" s="23"/>
      <c r="D24" s="1" t="s">
        <v>232</v>
      </c>
      <c r="F24" s="1">
        <v>2.4</v>
      </c>
      <c r="G24" s="1" t="s">
        <v>98</v>
      </c>
      <c r="H24" s="1" t="s">
        <v>107</v>
      </c>
      <c r="I24" s="1" t="s">
        <v>253</v>
      </c>
      <c r="J24" s="1">
        <v>17</v>
      </c>
      <c r="K24" s="14" t="s">
        <v>10</v>
      </c>
      <c r="L24" s="15">
        <f t="shared" si="11"/>
        <v>2.3261990869745661</v>
      </c>
      <c r="M24" s="16">
        <f>SUM($J$6:J24)</f>
        <v>230</v>
      </c>
      <c r="N24" s="17">
        <f t="shared" si="2"/>
        <v>10</v>
      </c>
      <c r="O24" s="18">
        <f t="shared" si="12"/>
        <v>4.3478260869565216E-2</v>
      </c>
    </row>
    <row r="25" spans="1:17" x14ac:dyDescent="0.45">
      <c r="A25" s="13"/>
      <c r="B25" s="22">
        <f t="shared" si="10"/>
        <v>46240.142986304621</v>
      </c>
      <c r="C25" s="23"/>
      <c r="D25" s="1" t="s">
        <v>232</v>
      </c>
      <c r="F25" s="1">
        <v>2.5</v>
      </c>
      <c r="G25" s="1" t="s">
        <v>99</v>
      </c>
      <c r="H25" s="1" t="s">
        <v>108</v>
      </c>
      <c r="I25" s="1" t="s">
        <v>253</v>
      </c>
      <c r="J25" s="1">
        <v>25</v>
      </c>
      <c r="K25" s="14" t="s">
        <v>10</v>
      </c>
      <c r="L25" s="15">
        <f t="shared" si="11"/>
        <v>3.4892986304618487</v>
      </c>
      <c r="M25" s="16">
        <f>SUM($J$6:J25)</f>
        <v>255</v>
      </c>
      <c r="N25" s="17">
        <f t="shared" si="2"/>
        <v>10</v>
      </c>
      <c r="O25" s="18">
        <f t="shared" si="12"/>
        <v>3.9215686274509803E-2</v>
      </c>
    </row>
    <row r="26" spans="1:17" x14ac:dyDescent="0.45">
      <c r="A26" s="13"/>
      <c r="B26" s="22">
        <f t="shared" si="10"/>
        <v>46242.469185391594</v>
      </c>
      <c r="C26" s="23"/>
      <c r="D26" s="1" t="s">
        <v>232</v>
      </c>
      <c r="F26" s="1">
        <v>2.6</v>
      </c>
      <c r="G26" s="1" t="s">
        <v>100</v>
      </c>
      <c r="H26" s="1" t="s">
        <v>109</v>
      </c>
      <c r="I26" s="1" t="s">
        <v>253</v>
      </c>
      <c r="J26" s="1">
        <v>19</v>
      </c>
      <c r="K26" s="14" t="s">
        <v>10</v>
      </c>
      <c r="L26" s="15">
        <f t="shared" si="11"/>
        <v>2.3261990869745661</v>
      </c>
      <c r="M26" s="16">
        <f>SUM($J$6:J26)</f>
        <v>274</v>
      </c>
      <c r="N26" s="17">
        <f t="shared" si="2"/>
        <v>10</v>
      </c>
      <c r="O26" s="18">
        <f t="shared" si="12"/>
        <v>3.6496350364963501E-2</v>
      </c>
    </row>
    <row r="27" spans="1:17" x14ac:dyDescent="0.45">
      <c r="A27" s="13"/>
      <c r="B27" s="22">
        <f t="shared" si="10"/>
        <v>46244.795384478566</v>
      </c>
      <c r="C27" s="23"/>
      <c r="D27" s="1" t="s">
        <v>232</v>
      </c>
      <c r="F27" s="1">
        <v>2.7</v>
      </c>
      <c r="G27" s="48" t="s">
        <v>164</v>
      </c>
      <c r="H27" s="1" t="s">
        <v>197</v>
      </c>
      <c r="I27" s="1" t="s">
        <v>253</v>
      </c>
      <c r="J27" s="1">
        <v>16</v>
      </c>
      <c r="K27" s="14" t="s">
        <v>10</v>
      </c>
      <c r="L27" s="15">
        <f t="shared" si="11"/>
        <v>2.3261990869745661</v>
      </c>
      <c r="M27" s="16">
        <f>SUM($J$6:J27)</f>
        <v>290</v>
      </c>
      <c r="N27" s="17">
        <f t="shared" si="2"/>
        <v>10</v>
      </c>
      <c r="O27" s="18">
        <f t="shared" si="12"/>
        <v>3.4482758620689655E-2</v>
      </c>
    </row>
    <row r="28" spans="1:17" x14ac:dyDescent="0.45">
      <c r="A28" s="13"/>
      <c r="B28" s="22">
        <f t="shared" si="10"/>
        <v>46246.540033793797</v>
      </c>
      <c r="C28" s="23"/>
      <c r="D28" s="1" t="s">
        <v>232</v>
      </c>
      <c r="F28" s="1">
        <v>2.8</v>
      </c>
      <c r="G28" t="s">
        <v>217</v>
      </c>
      <c r="H28" t="s">
        <v>233</v>
      </c>
      <c r="I28" s="1" t="s">
        <v>253</v>
      </c>
      <c r="J28" s="1">
        <v>8</v>
      </c>
      <c r="K28" s="14" t="s">
        <v>10</v>
      </c>
      <c r="L28" s="15">
        <f t="shared" si="11"/>
        <v>1.7446493152309244</v>
      </c>
      <c r="M28" s="16">
        <f>SUM($J$6:J28)</f>
        <v>298</v>
      </c>
      <c r="N28" s="17">
        <f t="shared" si="2"/>
        <v>10</v>
      </c>
      <c r="O28" s="18">
        <f t="shared" si="12"/>
        <v>3.3557046979865772E-2</v>
      </c>
    </row>
    <row r="29" spans="1:17" x14ac:dyDescent="0.45">
      <c r="A29" s="13"/>
      <c r="B29" s="22">
        <f t="shared" si="10"/>
        <v>46249.447782652518</v>
      </c>
      <c r="C29" s="23"/>
      <c r="D29" s="1" t="s">
        <v>232</v>
      </c>
      <c r="F29" s="1">
        <v>2.9</v>
      </c>
      <c r="G29" t="s">
        <v>267</v>
      </c>
      <c r="H29" t="s">
        <v>268</v>
      </c>
      <c r="I29" s="1" t="s">
        <v>253</v>
      </c>
      <c r="J29" s="1">
        <v>8</v>
      </c>
      <c r="K29" s="14" t="s">
        <v>10</v>
      </c>
      <c r="L29" s="15">
        <f t="shared" si="11"/>
        <v>2.9077488587182074</v>
      </c>
      <c r="M29" s="16">
        <f>SUM($J$6:J29)</f>
        <v>306</v>
      </c>
      <c r="N29" s="17">
        <f t="shared" si="2"/>
        <v>10</v>
      </c>
      <c r="O29" s="18">
        <f t="shared" si="12"/>
        <v>3.2679738562091505E-2</v>
      </c>
    </row>
    <row r="30" spans="1:17" x14ac:dyDescent="0.45">
      <c r="A30" s="13"/>
      <c r="B30" s="30">
        <f t="shared" si="10"/>
        <v>46251.77398173949</v>
      </c>
      <c r="C30" s="31"/>
      <c r="D30" s="32" t="s">
        <v>232</v>
      </c>
      <c r="E30" s="32"/>
      <c r="F30" s="32"/>
      <c r="G30" s="32" t="s">
        <v>60</v>
      </c>
      <c r="H30" s="32"/>
      <c r="I30" s="32"/>
      <c r="J30" s="32"/>
      <c r="K30" s="33" t="s">
        <v>10</v>
      </c>
      <c r="L30" s="34">
        <f>VLOOKUP(G30,LessonDays,3,FALSE)*TargetDays</f>
        <v>2.3261990869745661</v>
      </c>
      <c r="M30" s="16">
        <f>SUM($J$6:J30)</f>
        <v>306</v>
      </c>
      <c r="N30" s="17">
        <f t="shared" si="2"/>
        <v>10</v>
      </c>
      <c r="O30" s="18">
        <f t="shared" si="12"/>
        <v>3.2679738562091505E-2</v>
      </c>
    </row>
    <row r="31" spans="1:17" x14ac:dyDescent="0.45">
      <c r="A31" s="13"/>
      <c r="B31" s="22">
        <f t="shared" si="10"/>
        <v>46253.518631054721</v>
      </c>
      <c r="C31" s="23"/>
      <c r="D31" s="1" t="s">
        <v>234</v>
      </c>
      <c r="F31" s="1">
        <v>3.1</v>
      </c>
      <c r="G31" t="s">
        <v>87</v>
      </c>
      <c r="H31" s="1" t="s">
        <v>50</v>
      </c>
      <c r="I31" s="1" t="s">
        <v>63</v>
      </c>
      <c r="J31" s="1">
        <v>12</v>
      </c>
      <c r="K31" s="14" t="s">
        <v>10</v>
      </c>
      <c r="L31" s="15">
        <f t="shared" ref="L31:L42" si="13">VLOOKUP(G31,LessonDays,3,FALSE)*TargetDays</f>
        <v>1.7446493152309244</v>
      </c>
      <c r="M31" s="16">
        <f>SUM($J$6:J31)</f>
        <v>318</v>
      </c>
      <c r="N31" s="17">
        <f t="shared" ref="N31:N42" si="14">SUMIFS(PgCnt,CompFlag,"Yes",ActFDate,"&lt;="&amp;B31)</f>
        <v>10</v>
      </c>
      <c r="O31" s="18">
        <f t="shared" si="12"/>
        <v>3.1446540880503145E-2</v>
      </c>
    </row>
    <row r="32" spans="1:17" x14ac:dyDescent="0.45">
      <c r="A32" s="13"/>
      <c r="B32" s="22">
        <f t="shared" ref="B32:B53" si="15">B31+L32</f>
        <v>46255.263280369953</v>
      </c>
      <c r="C32" s="23"/>
      <c r="D32" s="1" t="s">
        <v>234</v>
      </c>
      <c r="F32" s="1">
        <v>3.2</v>
      </c>
      <c r="G32" s="1" t="s">
        <v>167</v>
      </c>
      <c r="H32" s="1" t="s">
        <v>167</v>
      </c>
      <c r="I32" s="1" t="s">
        <v>63</v>
      </c>
      <c r="J32" s="1">
        <v>7</v>
      </c>
      <c r="K32" s="14" t="s">
        <v>10</v>
      </c>
      <c r="L32" s="15">
        <f t="shared" si="13"/>
        <v>1.7446493152309244</v>
      </c>
      <c r="M32" s="16">
        <f>SUM($J$6:J32)</f>
        <v>325</v>
      </c>
      <c r="N32" s="17">
        <f t="shared" si="14"/>
        <v>10</v>
      </c>
      <c r="O32" s="18">
        <f t="shared" si="12"/>
        <v>3.0769230769230771E-2</v>
      </c>
    </row>
    <row r="33" spans="1:15" x14ac:dyDescent="0.45">
      <c r="A33" s="13"/>
      <c r="B33" s="22">
        <f t="shared" si="15"/>
        <v>46257.007929685184</v>
      </c>
      <c r="C33" s="23"/>
      <c r="D33" s="1" t="s">
        <v>234</v>
      </c>
      <c r="F33" s="1">
        <v>3.3</v>
      </c>
      <c r="G33" t="s">
        <v>58</v>
      </c>
      <c r="H33" s="1" t="s">
        <v>50</v>
      </c>
      <c r="I33" s="1" t="s">
        <v>63</v>
      </c>
      <c r="J33" s="1">
        <v>20</v>
      </c>
      <c r="K33" s="14" t="s">
        <v>10</v>
      </c>
      <c r="L33" s="15">
        <f t="shared" si="13"/>
        <v>1.7446493152309244</v>
      </c>
      <c r="M33" s="16">
        <f>SUM($J$6:J33)</f>
        <v>345</v>
      </c>
      <c r="N33" s="17">
        <f t="shared" si="14"/>
        <v>10</v>
      </c>
      <c r="O33" s="18">
        <f t="shared" si="12"/>
        <v>2.8985507246376812E-2</v>
      </c>
    </row>
    <row r="34" spans="1:15" x14ac:dyDescent="0.45">
      <c r="A34" s="13"/>
      <c r="B34" s="22">
        <f t="shared" si="15"/>
        <v>46258.752579000415</v>
      </c>
      <c r="C34" s="23"/>
      <c r="D34" s="1" t="s">
        <v>234</v>
      </c>
      <c r="F34" s="1">
        <v>3.4</v>
      </c>
      <c r="G34" t="s">
        <v>91</v>
      </c>
      <c r="H34" s="1" t="s">
        <v>92</v>
      </c>
      <c r="I34" s="1" t="s">
        <v>63</v>
      </c>
      <c r="J34" s="1">
        <v>16</v>
      </c>
      <c r="K34" s="14" t="s">
        <v>10</v>
      </c>
      <c r="L34" s="15">
        <f t="shared" si="13"/>
        <v>1.7446493152309244</v>
      </c>
      <c r="M34" s="16">
        <f>SUM($J$6:J34)</f>
        <v>361</v>
      </c>
      <c r="N34" s="17">
        <f t="shared" si="14"/>
        <v>10</v>
      </c>
      <c r="O34" s="18">
        <f t="shared" si="12"/>
        <v>2.7700831024930747E-2</v>
      </c>
    </row>
    <row r="35" spans="1:15" x14ac:dyDescent="0.45">
      <c r="A35" s="13"/>
      <c r="B35" s="22">
        <f t="shared" si="15"/>
        <v>46261.078778087387</v>
      </c>
      <c r="C35" s="23"/>
      <c r="D35" s="1" t="s">
        <v>234</v>
      </c>
      <c r="F35" s="1">
        <v>3.5</v>
      </c>
      <c r="G35" s="1" t="s">
        <v>218</v>
      </c>
      <c r="H35" s="1" t="s">
        <v>235</v>
      </c>
      <c r="I35" s="1" t="s">
        <v>63</v>
      </c>
      <c r="J35" s="1">
        <v>42</v>
      </c>
      <c r="K35" s="14" t="s">
        <v>10</v>
      </c>
      <c r="L35" s="15">
        <f t="shared" si="13"/>
        <v>2.3261990869745661</v>
      </c>
      <c r="M35" s="16">
        <f>SUM($J$6:J35)</f>
        <v>403</v>
      </c>
      <c r="N35" s="17">
        <f t="shared" si="14"/>
        <v>10</v>
      </c>
      <c r="O35" s="18">
        <f t="shared" si="12"/>
        <v>2.4813895781637719E-2</v>
      </c>
    </row>
    <row r="36" spans="1:15" x14ac:dyDescent="0.45">
      <c r="A36" s="13"/>
      <c r="B36" s="22">
        <f t="shared" si="15"/>
        <v>46262.823427402618</v>
      </c>
      <c r="C36" s="23"/>
      <c r="D36" s="1" t="s">
        <v>234</v>
      </c>
      <c r="F36" s="1">
        <v>3.6</v>
      </c>
      <c r="G36" s="1" t="s">
        <v>135</v>
      </c>
      <c r="H36" s="1" t="s">
        <v>136</v>
      </c>
      <c r="I36" s="1" t="s">
        <v>63</v>
      </c>
      <c r="J36" s="1">
        <v>7</v>
      </c>
      <c r="K36" s="14" t="s">
        <v>10</v>
      </c>
      <c r="L36" s="15">
        <f t="shared" si="13"/>
        <v>1.7446493152309244</v>
      </c>
      <c r="M36" s="16">
        <f>SUM($J$6:J36)</f>
        <v>410</v>
      </c>
      <c r="N36" s="17">
        <f t="shared" si="14"/>
        <v>10</v>
      </c>
      <c r="O36" s="18">
        <f t="shared" si="12"/>
        <v>2.4390243902439025E-2</v>
      </c>
    </row>
    <row r="37" spans="1:15" x14ac:dyDescent="0.45">
      <c r="A37" s="13"/>
      <c r="B37" s="22">
        <f t="shared" si="15"/>
        <v>46265.14962648959</v>
      </c>
      <c r="C37" s="23"/>
      <c r="D37" s="1" t="s">
        <v>234</v>
      </c>
      <c r="F37" s="1">
        <v>3.7</v>
      </c>
      <c r="G37" s="1" t="s">
        <v>116</v>
      </c>
      <c r="H37" s="1" t="s">
        <v>117</v>
      </c>
      <c r="I37" s="1" t="s">
        <v>63</v>
      </c>
      <c r="J37" s="1">
        <v>19</v>
      </c>
      <c r="K37" s="14" t="s">
        <v>10</v>
      </c>
      <c r="L37" s="15">
        <f t="shared" si="13"/>
        <v>2.3261990869745661</v>
      </c>
      <c r="M37" s="16">
        <f>SUM($J$6:J37)</f>
        <v>429</v>
      </c>
      <c r="N37" s="17">
        <f t="shared" si="14"/>
        <v>10</v>
      </c>
      <c r="O37" s="18">
        <f t="shared" si="12"/>
        <v>2.3310023310023312E-2</v>
      </c>
    </row>
    <row r="38" spans="1:15" x14ac:dyDescent="0.45">
      <c r="A38" s="13"/>
      <c r="B38" s="22">
        <f t="shared" si="15"/>
        <v>46266.894275804822</v>
      </c>
      <c r="C38" s="23"/>
      <c r="D38" s="1" t="s">
        <v>234</v>
      </c>
      <c r="F38" s="1">
        <v>3.8</v>
      </c>
      <c r="G38" s="1" t="s">
        <v>204</v>
      </c>
      <c r="H38" s="1" t="s">
        <v>205</v>
      </c>
      <c r="I38" s="1" t="s">
        <v>63</v>
      </c>
      <c r="J38" s="1">
        <v>10</v>
      </c>
      <c r="K38" s="14" t="s">
        <v>10</v>
      </c>
      <c r="L38" s="15">
        <f t="shared" si="13"/>
        <v>1.7446493152309244</v>
      </c>
      <c r="M38" s="16">
        <f>SUM($J$6:J38)</f>
        <v>439</v>
      </c>
      <c r="N38" s="17">
        <f t="shared" si="14"/>
        <v>10</v>
      </c>
      <c r="O38" s="18">
        <f t="shared" si="12"/>
        <v>2.2779043280182234E-2</v>
      </c>
    </row>
    <row r="39" spans="1:15" x14ac:dyDescent="0.45">
      <c r="A39" s="13"/>
      <c r="B39" s="22">
        <f t="shared" si="15"/>
        <v>46268.057375348311</v>
      </c>
      <c r="C39" s="23"/>
      <c r="D39" s="1" t="s">
        <v>234</v>
      </c>
      <c r="F39" s="1">
        <v>3.9</v>
      </c>
      <c r="G39" s="1" t="s">
        <v>103</v>
      </c>
      <c r="H39" s="1" t="s">
        <v>104</v>
      </c>
      <c r="I39" s="1" t="s">
        <v>63</v>
      </c>
      <c r="J39" s="1">
        <v>12</v>
      </c>
      <c r="K39" s="14" t="s">
        <v>10</v>
      </c>
      <c r="L39" s="15">
        <f t="shared" si="13"/>
        <v>1.1630995434872831</v>
      </c>
      <c r="M39" s="16">
        <f>SUM($J$6:J39)</f>
        <v>451</v>
      </c>
      <c r="N39" s="17">
        <f t="shared" si="14"/>
        <v>10</v>
      </c>
      <c r="O39" s="18">
        <f t="shared" si="12"/>
        <v>2.2172949002217297E-2</v>
      </c>
    </row>
    <row r="40" spans="1:15" x14ac:dyDescent="0.45">
      <c r="A40" s="13"/>
      <c r="B40" s="22">
        <f t="shared" si="15"/>
        <v>46269.220474891801</v>
      </c>
      <c r="C40" s="23"/>
      <c r="D40" s="1" t="s">
        <v>234</v>
      </c>
      <c r="F40" s="15">
        <v>3.1</v>
      </c>
      <c r="G40" s="1" t="s">
        <v>83</v>
      </c>
      <c r="H40" s="1" t="s">
        <v>86</v>
      </c>
      <c r="I40" s="1" t="s">
        <v>63</v>
      </c>
      <c r="J40" s="1">
        <v>8</v>
      </c>
      <c r="K40" s="14" t="s">
        <v>10</v>
      </c>
      <c r="L40" s="15">
        <f t="shared" si="13"/>
        <v>1.1630995434872831</v>
      </c>
      <c r="M40" s="16">
        <f>SUM($J$6:J40)</f>
        <v>459</v>
      </c>
      <c r="N40" s="17">
        <f t="shared" si="14"/>
        <v>10</v>
      </c>
      <c r="O40" s="18">
        <f t="shared" si="12"/>
        <v>2.178649237472767E-2</v>
      </c>
    </row>
    <row r="41" spans="1:15" x14ac:dyDescent="0.45">
      <c r="A41" s="13"/>
      <c r="B41" s="22">
        <f t="shared" si="15"/>
        <v>46270.383574435291</v>
      </c>
      <c r="C41" s="23"/>
      <c r="D41" s="1" t="s">
        <v>234</v>
      </c>
      <c r="F41" s="1">
        <v>3.11</v>
      </c>
      <c r="G41" s="1" t="s">
        <v>84</v>
      </c>
      <c r="H41" s="1" t="s">
        <v>85</v>
      </c>
      <c r="I41" s="1" t="s">
        <v>63</v>
      </c>
      <c r="J41" s="1">
        <v>11</v>
      </c>
      <c r="K41" s="14" t="s">
        <v>10</v>
      </c>
      <c r="L41" s="15">
        <f t="shared" si="13"/>
        <v>1.1630995434872831</v>
      </c>
      <c r="M41" s="16">
        <f>SUM($J$6:J41)</f>
        <v>470</v>
      </c>
      <c r="N41" s="17">
        <f t="shared" si="14"/>
        <v>10</v>
      </c>
      <c r="O41" s="18">
        <f t="shared" si="12"/>
        <v>2.1276595744680851E-2</v>
      </c>
    </row>
    <row r="42" spans="1:15" x14ac:dyDescent="0.45">
      <c r="A42" s="13"/>
      <c r="B42" s="30">
        <f t="shared" si="15"/>
        <v>46272.709773522263</v>
      </c>
      <c r="C42" s="31"/>
      <c r="D42" s="32" t="s">
        <v>234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3"/>
        <v>2.3261990869745661</v>
      </c>
      <c r="M42" s="16">
        <f>SUM($J$6:J42)</f>
        <v>470</v>
      </c>
      <c r="N42" s="17">
        <f t="shared" si="14"/>
        <v>10</v>
      </c>
      <c r="O42" s="18">
        <f t="shared" si="12"/>
        <v>2.1276595744680851E-2</v>
      </c>
    </row>
    <row r="43" spans="1:15" x14ac:dyDescent="0.45">
      <c r="A43" s="13"/>
      <c r="B43" s="22">
        <f t="shared" si="15"/>
        <v>46276.199072152725</v>
      </c>
      <c r="C43" s="23"/>
      <c r="D43" s="1" t="s">
        <v>236</v>
      </c>
      <c r="F43" s="1">
        <v>4.0999999999999996</v>
      </c>
      <c r="G43" s="1" t="s">
        <v>219</v>
      </c>
      <c r="H43" s="1" t="s">
        <v>240</v>
      </c>
      <c r="I43" s="1" t="s">
        <v>254</v>
      </c>
      <c r="J43" s="1">
        <v>50</v>
      </c>
      <c r="K43" s="14" t="s">
        <v>10</v>
      </c>
      <c r="L43" s="15">
        <f t="shared" ref="L43:L44" si="16">VLOOKUP(G43,LessonDays,3,FALSE)*TargetDays</f>
        <v>3.4892986304618487</v>
      </c>
      <c r="M43" s="16">
        <f>SUM($J$6:J43)</f>
        <v>520</v>
      </c>
      <c r="N43" s="17">
        <f t="shared" si="2"/>
        <v>10</v>
      </c>
      <c r="O43" s="18">
        <f t="shared" ref="O43:O44" si="17">N43/M43</f>
        <v>1.9230769230769232E-2</v>
      </c>
    </row>
    <row r="44" spans="1:15" x14ac:dyDescent="0.45">
      <c r="A44" s="13"/>
      <c r="B44" s="30">
        <f t="shared" si="15"/>
        <v>46278.525271239698</v>
      </c>
      <c r="C44" s="31"/>
      <c r="D44" s="32" t="s">
        <v>236</v>
      </c>
      <c r="E44" s="32"/>
      <c r="F44" s="32"/>
      <c r="G44" s="32" t="s">
        <v>237</v>
      </c>
      <c r="H44" s="32"/>
      <c r="I44" s="32"/>
      <c r="J44" s="32"/>
      <c r="K44" s="33" t="s">
        <v>10</v>
      </c>
      <c r="L44" s="34">
        <f t="shared" si="16"/>
        <v>2.3261990869745661</v>
      </c>
      <c r="M44" s="16">
        <f>SUM($J$6:J44)</f>
        <v>520</v>
      </c>
      <c r="N44" s="17">
        <f t="shared" si="2"/>
        <v>10</v>
      </c>
      <c r="O44" s="18">
        <f t="shared" si="17"/>
        <v>1.9230769230769232E-2</v>
      </c>
    </row>
    <row r="45" spans="1:15" x14ac:dyDescent="0.45">
      <c r="A45" s="13"/>
      <c r="B45" s="22">
        <f t="shared" si="15"/>
        <v>46280.269920554929</v>
      </c>
      <c r="C45" s="23"/>
      <c r="D45" s="1" t="s">
        <v>241</v>
      </c>
      <c r="F45" s="1">
        <v>5.0999999999999996</v>
      </c>
      <c r="G45" t="s">
        <v>220</v>
      </c>
      <c r="H45" s="1" t="s">
        <v>242</v>
      </c>
      <c r="I45" s="1" t="s">
        <v>256</v>
      </c>
      <c r="J45" s="1">
        <v>9</v>
      </c>
      <c r="K45" s="14" t="s">
        <v>10</v>
      </c>
      <c r="L45" s="15">
        <f t="shared" ref="L45:L51" si="18">VLOOKUP(G45,LessonDays,3,FALSE)*TargetDays</f>
        <v>1.7446493152309244</v>
      </c>
      <c r="M45" s="16">
        <f>SUM($J$6:J45)</f>
        <v>529</v>
      </c>
      <c r="N45" s="17">
        <f t="shared" ref="N45:N51" si="19">SUMIFS(PgCnt,CompFlag,"Yes",ActFDate,"&lt;="&amp;B45)</f>
        <v>10</v>
      </c>
      <c r="O45" s="18">
        <f t="shared" si="12"/>
        <v>1.890359168241966E-2</v>
      </c>
    </row>
    <row r="46" spans="1:15" x14ac:dyDescent="0.45">
      <c r="A46" s="13"/>
      <c r="B46" s="22">
        <f t="shared" si="15"/>
        <v>46282.596119641901</v>
      </c>
      <c r="C46" s="23"/>
      <c r="D46" s="1" t="s">
        <v>241</v>
      </c>
      <c r="F46" s="1">
        <v>5.2</v>
      </c>
      <c r="G46" s="1" t="s">
        <v>221</v>
      </c>
      <c r="H46" s="1" t="s">
        <v>243</v>
      </c>
      <c r="I46" s="1" t="s">
        <v>256</v>
      </c>
      <c r="J46" s="1">
        <v>29</v>
      </c>
      <c r="K46" s="14" t="s">
        <v>10</v>
      </c>
      <c r="L46" s="15">
        <f t="shared" si="18"/>
        <v>2.3261990869745661</v>
      </c>
      <c r="M46" s="16">
        <f>SUM($J$6:J46)</f>
        <v>558</v>
      </c>
      <c r="N46" s="17">
        <f t="shared" si="19"/>
        <v>10</v>
      </c>
      <c r="O46" s="18">
        <f t="shared" si="12"/>
        <v>1.7921146953405017E-2</v>
      </c>
    </row>
    <row r="47" spans="1:15" x14ac:dyDescent="0.45">
      <c r="A47" s="13"/>
      <c r="B47" s="22">
        <f t="shared" si="15"/>
        <v>46284.340768957132</v>
      </c>
      <c r="C47" s="23"/>
      <c r="D47" s="1" t="s">
        <v>241</v>
      </c>
      <c r="F47" s="1">
        <v>5.3</v>
      </c>
      <c r="G47" t="s">
        <v>222</v>
      </c>
      <c r="H47" s="1" t="s">
        <v>244</v>
      </c>
      <c r="I47" s="1" t="s">
        <v>256</v>
      </c>
      <c r="J47" s="1">
        <v>8</v>
      </c>
      <c r="K47" s="14" t="s">
        <v>10</v>
      </c>
      <c r="L47" s="15">
        <f t="shared" si="18"/>
        <v>1.7446493152309244</v>
      </c>
      <c r="M47" s="16">
        <f>SUM($J$6:J47)</f>
        <v>566</v>
      </c>
      <c r="N47" s="17">
        <f t="shared" si="19"/>
        <v>10</v>
      </c>
      <c r="O47" s="18">
        <f t="shared" si="12"/>
        <v>1.7667844522968199E-2</v>
      </c>
    </row>
    <row r="48" spans="1:15" x14ac:dyDescent="0.45">
      <c r="A48" s="13"/>
      <c r="B48" s="22">
        <f t="shared" si="15"/>
        <v>46285.503868500622</v>
      </c>
      <c r="C48" s="23"/>
      <c r="D48" s="1" t="s">
        <v>241</v>
      </c>
      <c r="F48" s="1">
        <v>5.4</v>
      </c>
      <c r="G48" t="s">
        <v>223</v>
      </c>
      <c r="H48" s="1" t="s">
        <v>245</v>
      </c>
      <c r="I48" s="1" t="s">
        <v>256</v>
      </c>
      <c r="J48" s="1">
        <v>9</v>
      </c>
      <c r="K48" s="14" t="s">
        <v>10</v>
      </c>
      <c r="L48" s="15">
        <f t="shared" si="18"/>
        <v>1.1630995434872831</v>
      </c>
      <c r="M48" s="16">
        <f>SUM($J$6:J48)</f>
        <v>575</v>
      </c>
      <c r="N48" s="17">
        <f t="shared" si="19"/>
        <v>10</v>
      </c>
      <c r="O48" s="18">
        <f t="shared" si="12"/>
        <v>1.7391304347826087E-2</v>
      </c>
    </row>
    <row r="49" spans="1:15" x14ac:dyDescent="0.45">
      <c r="A49" s="13"/>
      <c r="B49" s="22">
        <f t="shared" si="15"/>
        <v>46287.248517815853</v>
      </c>
      <c r="C49" s="23"/>
      <c r="D49" s="1" t="s">
        <v>241</v>
      </c>
      <c r="F49" s="1">
        <v>5.5</v>
      </c>
      <c r="G49" s="1" t="s">
        <v>224</v>
      </c>
      <c r="H49" s="1" t="s">
        <v>224</v>
      </c>
      <c r="I49" s="1" t="s">
        <v>256</v>
      </c>
      <c r="J49" s="1">
        <v>17</v>
      </c>
      <c r="K49" s="14" t="s">
        <v>10</v>
      </c>
      <c r="L49" s="15">
        <f t="shared" si="18"/>
        <v>1.7446493152309244</v>
      </c>
      <c r="M49" s="16">
        <f>SUM($J$6:J49)</f>
        <v>592</v>
      </c>
      <c r="N49" s="17">
        <f t="shared" si="19"/>
        <v>10</v>
      </c>
      <c r="O49" s="18">
        <f t="shared" si="12"/>
        <v>1.6891891891891893E-2</v>
      </c>
    </row>
    <row r="50" spans="1:15" x14ac:dyDescent="0.45">
      <c r="A50" s="13"/>
      <c r="B50" s="22">
        <f t="shared" si="15"/>
        <v>46290.156266674574</v>
      </c>
      <c r="C50" s="23"/>
      <c r="D50" s="1" t="s">
        <v>241</v>
      </c>
      <c r="F50" s="1">
        <v>5.6</v>
      </c>
      <c r="G50" s="1" t="s">
        <v>225</v>
      </c>
      <c r="H50" s="1" t="s">
        <v>225</v>
      </c>
      <c r="I50" s="1" t="s">
        <v>256</v>
      </c>
      <c r="J50" s="1">
        <v>23</v>
      </c>
      <c r="K50" s="14" t="s">
        <v>10</v>
      </c>
      <c r="L50" s="15">
        <f t="shared" si="18"/>
        <v>2.9077488587182074</v>
      </c>
      <c r="M50" s="16">
        <f>SUM($J$6:J50)</f>
        <v>615</v>
      </c>
      <c r="N50" s="17">
        <f t="shared" si="19"/>
        <v>10</v>
      </c>
      <c r="O50" s="18">
        <f t="shared" si="12"/>
        <v>1.6260162601626018E-2</v>
      </c>
    </row>
    <row r="51" spans="1:15" x14ac:dyDescent="0.45">
      <c r="A51" s="13"/>
      <c r="B51" s="30">
        <f t="shared" si="15"/>
        <v>46292.482465761546</v>
      </c>
      <c r="C51" s="31"/>
      <c r="D51" s="32" t="s">
        <v>241</v>
      </c>
      <c r="E51" s="32"/>
      <c r="F51" s="32"/>
      <c r="G51" s="32" t="s">
        <v>238</v>
      </c>
      <c r="H51" s="32"/>
      <c r="I51" s="32"/>
      <c r="J51" s="32"/>
      <c r="K51" s="33" t="s">
        <v>10</v>
      </c>
      <c r="L51" s="34">
        <f t="shared" si="18"/>
        <v>2.3261990869745661</v>
      </c>
      <c r="M51" s="16">
        <f>SUM($J$6:J51)</f>
        <v>615</v>
      </c>
      <c r="N51" s="17">
        <f t="shared" si="19"/>
        <v>10</v>
      </c>
      <c r="O51" s="18">
        <f t="shared" si="12"/>
        <v>1.6260162601626018E-2</v>
      </c>
    </row>
    <row r="52" spans="1:15" x14ac:dyDescent="0.45">
      <c r="A52" s="13"/>
      <c r="B52" s="22">
        <f t="shared" si="15"/>
        <v>46295.971764392008</v>
      </c>
      <c r="C52" s="23"/>
      <c r="D52" s="1" t="s">
        <v>246</v>
      </c>
      <c r="F52" s="1">
        <v>6.1</v>
      </c>
      <c r="G52" s="1" t="s">
        <v>226</v>
      </c>
      <c r="H52" s="1" t="s">
        <v>247</v>
      </c>
      <c r="I52" s="1" t="s">
        <v>255</v>
      </c>
      <c r="J52" s="1">
        <v>50</v>
      </c>
      <c r="K52" s="14" t="s">
        <v>10</v>
      </c>
      <c r="L52" s="15">
        <f t="shared" ref="L52" si="20">VLOOKUP(G52,LessonDays,3,FALSE)*TargetDays</f>
        <v>3.4892986304618487</v>
      </c>
      <c r="M52" s="16">
        <f>SUM($J$6:J52)</f>
        <v>665</v>
      </c>
      <c r="N52" s="17">
        <f t="shared" si="2"/>
        <v>10</v>
      </c>
      <c r="O52" s="18">
        <f t="shared" ref="O52" si="21">N52/M52</f>
        <v>1.5037593984962405E-2</v>
      </c>
    </row>
    <row r="53" spans="1:15" x14ac:dyDescent="0.45">
      <c r="A53" s="13"/>
      <c r="B53" s="30">
        <f t="shared" si="15"/>
        <v>46298.297963478981</v>
      </c>
      <c r="C53" s="31"/>
      <c r="D53" s="32" t="s">
        <v>246</v>
      </c>
      <c r="E53" s="32"/>
      <c r="F53" s="32"/>
      <c r="G53" s="32" t="s">
        <v>239</v>
      </c>
      <c r="H53" s="32"/>
      <c r="I53" s="32"/>
      <c r="J53" s="32"/>
      <c r="K53" s="33" t="s">
        <v>10</v>
      </c>
      <c r="L53" s="34">
        <f t="shared" ref="L53" si="22">VLOOKUP(G53,LessonDays,3,FALSE)*TargetDays</f>
        <v>2.3261990869745661</v>
      </c>
      <c r="M53" s="16">
        <f>SUM($J$6:J53)</f>
        <v>665</v>
      </c>
      <c r="N53" s="17">
        <f t="shared" si="2"/>
        <v>10</v>
      </c>
      <c r="O53" s="18">
        <f t="shared" ref="O53" si="23">N53/M53</f>
        <v>1.5037593984962405E-2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262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248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46313</v>
      </c>
      <c r="B59" s="22">
        <f>info!B4</f>
        <v>46305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46327</v>
      </c>
      <c r="B60" s="22">
        <f>B59+14</f>
        <v>46319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46327</v>
      </c>
      <c r="B62" s="22">
        <f>B90-17</f>
        <v>46327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46340</v>
      </c>
      <c r="B63" s="22">
        <f>B62+14</f>
        <v>46341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261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46327</v>
      </c>
      <c r="B69" s="22">
        <f>B90-17</f>
        <v>46327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46313</v>
      </c>
      <c r="B71" s="22">
        <f>info!B4</f>
        <v>46305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46336</v>
      </c>
      <c r="B72" s="22">
        <f>B90-8</f>
        <v>46336</v>
      </c>
      <c r="C72" s="22"/>
      <c r="D72" s="25" t="str">
        <f>"Start using these no later than "&amp;TEXT(B71,"mm/dd")</f>
        <v>Start using these no later than 10/10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46334</v>
      </c>
      <c r="B77" s="22">
        <f>B90-10</f>
        <v>46334</v>
      </c>
      <c r="C77" s="22" t="s">
        <v>69</v>
      </c>
      <c r="D77" s="24" t="s">
        <v>260</v>
      </c>
      <c r="H77" s="1"/>
      <c r="L77" s="15"/>
    </row>
    <row r="78" spans="1:12" x14ac:dyDescent="0.45">
      <c r="A78" s="44">
        <f>A77+7</f>
        <v>46341</v>
      </c>
      <c r="B78" s="22">
        <f>B77+7</f>
        <v>46341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249</v>
      </c>
      <c r="H80" s="1"/>
      <c r="L80" s="15"/>
    </row>
    <row r="81" spans="1:12" x14ac:dyDescent="0.45">
      <c r="A81" s="44"/>
      <c r="B81" s="22"/>
      <c r="C81" s="22"/>
      <c r="D81" s="25" t="s">
        <v>250</v>
      </c>
      <c r="H81" s="1"/>
      <c r="L81" s="15"/>
    </row>
    <row r="82" spans="1:12" x14ac:dyDescent="0.45">
      <c r="A82" s="44"/>
      <c r="B82" s="22"/>
      <c r="C82" s="22"/>
      <c r="D82" s="25" t="s">
        <v>251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46336</v>
      </c>
      <c r="B84" s="22">
        <f>B90-8</f>
        <v>46336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46343</v>
      </c>
      <c r="B85" s="22">
        <f>B84+7</f>
        <v>46343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46344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49" t="s">
        <v>257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disablePrompts="1"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GH 301 Fall 2026&amp;R&amp;"Calibri,Regular"&amp;K000000www.theinfiniteactuary.com</oddHeader>
    <oddFooter>&amp;L&amp;"Calibri,Regular"&amp;K000000© 2026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51" orientation="landscape" r:id="rId1"/>
  <headerFooter>
    <oddHeader>&amp;L&amp;"Calibri,Regular"&amp;K000000TIA Suggested Study Schedule - GH 301 Fall 2026&amp;R&amp;"Calibri,Regular"&amp;K000000www.theinfiniteactuary.com</oddHeader>
    <oddFooter>&amp;L&amp;"Calibri,Regular"&amp;K000000© 2026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44920</v>
      </c>
      <c r="H1" s="3"/>
      <c r="I1" s="51" t="s">
        <v>1</v>
      </c>
      <c r="J1" s="52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1.1701061672432305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>
        <f t="shared" si="13"/>
        <v>1.4626327090540381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>
        <f t="shared" si="13"/>
        <v>0.58505308362161523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>
        <f t="shared" si="13"/>
        <v>0.58505308362161523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>
        <f t="shared" si="16"/>
        <v>1.7551592508648455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1.1701061672432305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>
        <f t="shared" si="10"/>
        <v>1.7551592508648455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>
        <f t="shared" si="10"/>
        <v>1.1701061672432305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>
        <f t="shared" si="10"/>
        <v>0.87757962543242274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>
        <f t="shared" si="10"/>
        <v>1.1701061672432305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>
        <f t="shared" si="10"/>
        <v>1.7551592508648455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>
        <f t="shared" si="10"/>
        <v>1.1701061672432305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>
        <f t="shared" si="10"/>
        <v>1.1701061672432305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>
        <f t="shared" si="10"/>
        <v>0.58505308362161523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1.1701061672432305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>
        <f t="shared" ref="L43:L44" si="22">VLOOKUP(G43,LessonDaysDouble,3,FALSE)*TargetDays</f>
        <v>0.87757962543242274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>
        <f t="shared" si="22"/>
        <v>0.87757962543242274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>
        <f t="shared" ref="L45:L53" si="25">VLOOKUP(G45,LessonDaysDouble,3,FALSE)*TargetDays</f>
        <v>0.87757962543242274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>
        <f t="shared" si="25"/>
        <v>0.87757962543242274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>
        <f t="shared" si="25"/>
        <v>0.87757962543242274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>
        <f t="shared" si="25"/>
        <v>1.1701061672432305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>
        <f t="shared" si="25"/>
        <v>0.58505308362161523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0.58505308362161523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0.58505308362161523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 t="e">
        <f t="shared" ref="L54:L91" si="30">VLOOKUP(G54,LessonDaysDouble,3,FALSE)*TargetDays</f>
        <v>#N/A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1.1701061672432305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>
        <f t="shared" si="40"/>
        <v>1.4626327090540381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>
        <f t="shared" si="40"/>
        <v>0.58505308362161523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>
        <f t="shared" si="40"/>
        <v>0.58505308362161523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>
        <f t="shared" si="40"/>
        <v>1.7551592508648455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1.1701061672432305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>
        <f t="shared" si="30"/>
        <v>1.7551592508648455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>
        <f t="shared" si="30"/>
        <v>1.1701061672432305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>
        <f t="shared" si="30"/>
        <v>0.87757962543242274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>
        <f t="shared" si="30"/>
        <v>1.1701061672432305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>
        <f t="shared" si="30"/>
        <v>1.7551592508648455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>
        <f t="shared" si="30"/>
        <v>1.1701061672432305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>
        <f t="shared" si="30"/>
        <v>1.1701061672432305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>
        <f t="shared" ref="L87:L89" si="45">VLOOKUP(G87,LessonDaysDouble,3,FALSE)*TargetDays</f>
        <v>0.58505308362161523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1.1701061672432305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>
        <f t="shared" si="30"/>
        <v>0.87757962543242274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>
        <f t="shared" ref="L92:L101" si="48">VLOOKUP(G92,LessonDaysDouble,3,FALSE)*TargetDays</f>
        <v>0.87757962543242274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>
        <f t="shared" si="48"/>
        <v>0.87757962543242274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>
        <f t="shared" si="48"/>
        <v>0.87757962543242274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>
        <f t="shared" si="48"/>
        <v>0.87757962543242274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>
        <f t="shared" si="48"/>
        <v>1.1701061672432305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>
        <f t="shared" si="48"/>
        <v>0.58505308362161523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0.58505308362161523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0.58505308362161523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 t="e">
        <f t="shared" ref="L102" si="53">VLOOKUP(G102,LessonDaysDouble,3,FALSE)*TargetDays</f>
        <v>#N/A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October 13)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46305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46319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46327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46341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46327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46305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46336</v>
      </c>
      <c r="C121" s="22"/>
      <c r="D121" s="25" t="str">
        <f>"Start using these no later than "&amp;TEXT(B120,"mm/d")</f>
        <v>Start using these no later than 10/10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46334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46341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46336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46343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46344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 t="str">
        <f>Schedule!B92</f>
        <v>Post Exam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workbookViewId="0">
      <selection activeCell="B4" sqref="B4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46204</v>
      </c>
    </row>
    <row r="3" spans="1:11" x14ac:dyDescent="0.45">
      <c r="A3" t="s">
        <v>31</v>
      </c>
      <c r="B3" s="39">
        <f>B4-7</f>
        <v>46298</v>
      </c>
      <c r="I3" t="s">
        <v>67</v>
      </c>
    </row>
    <row r="4" spans="1:11" x14ac:dyDescent="0.45">
      <c r="A4" t="s">
        <v>28</v>
      </c>
      <c r="B4" s="50">
        <v>46305</v>
      </c>
      <c r="G4">
        <f>SUM(G6:G55)</f>
        <v>41.75</v>
      </c>
      <c r="J4">
        <f>SUM(J6:J55)*2</f>
        <v>83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1.1976047904191617E-2</v>
      </c>
      <c r="I6" t="s">
        <v>21</v>
      </c>
      <c r="J6">
        <v>0.5</v>
      </c>
      <c r="K6">
        <f>J6/$J$4</f>
        <v>6.024096385542169E-3</v>
      </c>
    </row>
    <row r="7" spans="1:11" x14ac:dyDescent="0.45">
      <c r="B7" s="39"/>
      <c r="F7" s="1" t="s">
        <v>210</v>
      </c>
      <c r="G7">
        <v>0.25</v>
      </c>
      <c r="H7">
        <f t="shared" ref="H7:H55" si="0">G7/$G$4</f>
        <v>5.9880239520958087E-3</v>
      </c>
      <c r="I7" s="1" t="s">
        <v>210</v>
      </c>
      <c r="J7">
        <v>0.25</v>
      </c>
      <c r="K7">
        <f t="shared" ref="K7:K53" si="1">J7/$J$4</f>
        <v>3.0120481927710845E-3</v>
      </c>
    </row>
    <row r="8" spans="1:11" x14ac:dyDescent="0.45">
      <c r="A8" t="s">
        <v>30</v>
      </c>
      <c r="B8">
        <f>G4</f>
        <v>41.75</v>
      </c>
      <c r="C8" s="1"/>
      <c r="F8" s="1" t="s">
        <v>213</v>
      </c>
      <c r="G8">
        <v>1.25</v>
      </c>
      <c r="H8">
        <f t="shared" si="0"/>
        <v>2.9940119760479042E-2</v>
      </c>
      <c r="I8" s="1" t="s">
        <v>211</v>
      </c>
      <c r="J8">
        <v>0.75</v>
      </c>
      <c r="K8">
        <f t="shared" si="1"/>
        <v>9.0361445783132526E-3</v>
      </c>
    </row>
    <row r="9" spans="1:11" x14ac:dyDescent="0.45">
      <c r="A9" t="s">
        <v>34</v>
      </c>
      <c r="B9">
        <f>B4-B2</f>
        <v>101</v>
      </c>
      <c r="C9" s="1"/>
      <c r="F9" s="1" t="s">
        <v>155</v>
      </c>
      <c r="G9">
        <v>1.5</v>
      </c>
      <c r="H9">
        <f t="shared" si="0"/>
        <v>3.5928143712574849E-2</v>
      </c>
      <c r="I9" s="1" t="s">
        <v>158</v>
      </c>
      <c r="J9">
        <v>1.25</v>
      </c>
      <c r="K9">
        <f t="shared" si="1"/>
        <v>1.5060240963855422E-2</v>
      </c>
    </row>
    <row r="10" spans="1:11" x14ac:dyDescent="0.45">
      <c r="A10" t="s">
        <v>29</v>
      </c>
      <c r="B10">
        <f>IF(B2&gt;DATE(2015,7,1),MIN(B3-B2+45/B9*B5,B4-B2),B8)</f>
        <v>97.118811881188122</v>
      </c>
      <c r="C10" s="1"/>
      <c r="F10" s="1" t="s">
        <v>211</v>
      </c>
      <c r="G10">
        <v>0.75</v>
      </c>
      <c r="H10">
        <f t="shared" si="0"/>
        <v>1.7964071856287425E-2</v>
      </c>
      <c r="I10" s="1" t="s">
        <v>212</v>
      </c>
      <c r="J10">
        <v>0.75</v>
      </c>
      <c r="K10">
        <f t="shared" si="1"/>
        <v>9.0361445783132526E-3</v>
      </c>
    </row>
    <row r="11" spans="1:11" x14ac:dyDescent="0.45">
      <c r="A11" t="s">
        <v>32</v>
      </c>
      <c r="B11" s="39">
        <f>TargetDays+B2</f>
        <v>46301.118811881192</v>
      </c>
      <c r="C11" s="1"/>
      <c r="F11" s="1" t="s">
        <v>263</v>
      </c>
      <c r="G11">
        <v>0.75</v>
      </c>
      <c r="H11">
        <f t="shared" si="0"/>
        <v>1.7964071856287425E-2</v>
      </c>
      <c r="I11" s="1" t="s">
        <v>213</v>
      </c>
      <c r="J11">
        <v>1.25</v>
      </c>
      <c r="K11">
        <f t="shared" si="1"/>
        <v>1.5060240963855422E-2</v>
      </c>
    </row>
    <row r="12" spans="1:11" x14ac:dyDescent="0.45">
      <c r="C12" s="1"/>
      <c r="F12" s="1" t="s">
        <v>264</v>
      </c>
      <c r="G12">
        <v>0.75</v>
      </c>
      <c r="H12">
        <f t="shared" ref="H12:H42" si="2">G12/$G$4</f>
        <v>1.7964071856287425E-2</v>
      </c>
      <c r="I12" s="1" t="s">
        <v>153</v>
      </c>
      <c r="J12">
        <v>0.5</v>
      </c>
      <c r="K12">
        <f t="shared" ref="K12:K42" si="3">J12/$J$4</f>
        <v>6.024096385542169E-3</v>
      </c>
    </row>
    <row r="13" spans="1:11" x14ac:dyDescent="0.45">
      <c r="C13" s="1"/>
      <c r="F13" s="1" t="s">
        <v>153</v>
      </c>
      <c r="G13">
        <v>0.5</v>
      </c>
      <c r="H13">
        <f t="shared" si="2"/>
        <v>1.1976047904191617E-2</v>
      </c>
      <c r="I13" s="1" t="s">
        <v>154</v>
      </c>
      <c r="J13">
        <v>0.5</v>
      </c>
      <c r="K13">
        <f t="shared" si="3"/>
        <v>6.024096385542169E-3</v>
      </c>
    </row>
    <row r="14" spans="1:11" x14ac:dyDescent="0.45">
      <c r="C14" s="1"/>
      <c r="F14" s="1" t="s">
        <v>154</v>
      </c>
      <c r="G14">
        <v>0.5</v>
      </c>
      <c r="H14">
        <f t="shared" si="2"/>
        <v>1.1976047904191617E-2</v>
      </c>
      <c r="I14" s="1" t="s">
        <v>155</v>
      </c>
      <c r="J14">
        <v>1.5</v>
      </c>
      <c r="K14">
        <f t="shared" si="3"/>
        <v>1.8072289156626505E-2</v>
      </c>
    </row>
    <row r="15" spans="1:11" x14ac:dyDescent="0.45">
      <c r="C15" s="1"/>
      <c r="F15" s="1" t="s">
        <v>214</v>
      </c>
      <c r="G15">
        <v>0.5</v>
      </c>
      <c r="H15">
        <f t="shared" si="2"/>
        <v>1.1976047904191617E-2</v>
      </c>
      <c r="I15" s="1" t="s">
        <v>214</v>
      </c>
      <c r="J15">
        <v>0.5</v>
      </c>
      <c r="K15">
        <f t="shared" si="3"/>
        <v>6.024096385542169E-3</v>
      </c>
    </row>
    <row r="16" spans="1:11" x14ac:dyDescent="0.45">
      <c r="C16" s="1"/>
      <c r="F16" s="1" t="s">
        <v>215</v>
      </c>
      <c r="G16">
        <v>0.75</v>
      </c>
      <c r="H16">
        <f t="shared" si="2"/>
        <v>1.7964071856287425E-2</v>
      </c>
      <c r="I16" s="1" t="s">
        <v>215</v>
      </c>
      <c r="J16">
        <v>0.75</v>
      </c>
      <c r="K16">
        <f t="shared" si="3"/>
        <v>9.0361445783132526E-3</v>
      </c>
    </row>
    <row r="17" spans="1:11" x14ac:dyDescent="0.45">
      <c r="A17" s="1"/>
      <c r="B17" s="1"/>
      <c r="C17" s="1"/>
      <c r="D17" s="1"/>
      <c r="F17" s="1" t="s">
        <v>206</v>
      </c>
      <c r="G17">
        <v>0.5</v>
      </c>
      <c r="H17">
        <f t="shared" si="2"/>
        <v>1.1976047904191617E-2</v>
      </c>
      <c r="I17" s="1" t="s">
        <v>206</v>
      </c>
      <c r="J17">
        <v>0.5</v>
      </c>
      <c r="K17">
        <f t="shared" si="3"/>
        <v>6.024096385542169E-3</v>
      </c>
    </row>
    <row r="18" spans="1:11" x14ac:dyDescent="0.45">
      <c r="A18" s="1"/>
      <c r="B18" s="1"/>
      <c r="C18" s="1"/>
      <c r="D18" s="1"/>
      <c r="F18" s="1" t="s">
        <v>207</v>
      </c>
      <c r="G18">
        <v>0.5</v>
      </c>
      <c r="H18">
        <f t="shared" si="2"/>
        <v>1.1976047904191617E-2</v>
      </c>
      <c r="I18" s="1" t="s">
        <v>207</v>
      </c>
      <c r="J18">
        <v>0.5</v>
      </c>
      <c r="K18">
        <f t="shared" si="3"/>
        <v>6.024096385542169E-3</v>
      </c>
    </row>
    <row r="19" spans="1:11" x14ac:dyDescent="0.45">
      <c r="A19" s="1"/>
      <c r="B19" s="1"/>
      <c r="C19" s="1"/>
      <c r="D19" s="1"/>
      <c r="F19" s="1" t="s">
        <v>216</v>
      </c>
      <c r="G19">
        <v>1</v>
      </c>
      <c r="H19">
        <f t="shared" si="2"/>
        <v>2.3952095808383235E-2</v>
      </c>
      <c r="I19" s="1" t="s">
        <v>216</v>
      </c>
      <c r="J19">
        <v>1</v>
      </c>
      <c r="K19">
        <f t="shared" si="3"/>
        <v>1.2048192771084338E-2</v>
      </c>
    </row>
    <row r="20" spans="1:11" x14ac:dyDescent="0.45">
      <c r="A20" s="1"/>
      <c r="B20" s="1"/>
      <c r="C20" s="1"/>
      <c r="D20" s="1"/>
      <c r="E20">
        <v>2</v>
      </c>
      <c r="F20" s="1" t="s">
        <v>95</v>
      </c>
      <c r="G20">
        <v>1.5</v>
      </c>
      <c r="H20">
        <f t="shared" si="2"/>
        <v>3.5928143712574849E-2</v>
      </c>
      <c r="I20" s="1" t="s">
        <v>95</v>
      </c>
      <c r="J20">
        <v>1.5</v>
      </c>
      <c r="K20">
        <f t="shared" si="3"/>
        <v>1.8072289156626505E-2</v>
      </c>
    </row>
    <row r="21" spans="1:11" x14ac:dyDescent="0.45">
      <c r="A21" s="1"/>
      <c r="B21" s="1"/>
      <c r="C21" s="1"/>
      <c r="D21" s="1"/>
      <c r="F21" s="1" t="s">
        <v>96</v>
      </c>
      <c r="G21">
        <v>1</v>
      </c>
      <c r="H21">
        <f t="shared" si="2"/>
        <v>2.3952095808383235E-2</v>
      </c>
      <c r="I21" s="1" t="s">
        <v>96</v>
      </c>
      <c r="J21">
        <v>1</v>
      </c>
      <c r="K21">
        <f t="shared" si="3"/>
        <v>1.2048192771084338E-2</v>
      </c>
    </row>
    <row r="22" spans="1:11" x14ac:dyDescent="0.45">
      <c r="A22" s="1"/>
      <c r="B22" s="1"/>
      <c r="C22" s="1"/>
      <c r="D22" s="1"/>
      <c r="F22" s="1" t="s">
        <v>97</v>
      </c>
      <c r="G22">
        <v>0.75</v>
      </c>
      <c r="H22">
        <f t="shared" si="2"/>
        <v>1.7964071856287425E-2</v>
      </c>
      <c r="I22" s="1" t="s">
        <v>97</v>
      </c>
      <c r="J22">
        <v>0.75</v>
      </c>
      <c r="K22">
        <f t="shared" si="3"/>
        <v>9.0361445783132526E-3</v>
      </c>
    </row>
    <row r="23" spans="1:11" x14ac:dyDescent="0.45">
      <c r="A23" s="1"/>
      <c r="B23" s="1"/>
      <c r="C23" s="1"/>
      <c r="D23" s="1"/>
      <c r="F23" s="1" t="s">
        <v>98</v>
      </c>
      <c r="G23">
        <v>1</v>
      </c>
      <c r="H23">
        <f t="shared" ref="H23:H24" si="4">G23/$G$4</f>
        <v>2.3952095808383235E-2</v>
      </c>
      <c r="I23" s="1" t="s">
        <v>98</v>
      </c>
      <c r="J23">
        <v>1</v>
      </c>
      <c r="K23">
        <f t="shared" ref="K23:K24" si="5">J23/$J$4</f>
        <v>1.2048192771084338E-2</v>
      </c>
    </row>
    <row r="24" spans="1:11" x14ac:dyDescent="0.45">
      <c r="A24" s="1"/>
      <c r="B24" s="1"/>
      <c r="C24" s="1"/>
      <c r="D24" s="1"/>
      <c r="F24" s="1" t="s">
        <v>99</v>
      </c>
      <c r="G24">
        <v>1.5</v>
      </c>
      <c r="H24">
        <f t="shared" si="4"/>
        <v>3.5928143712574849E-2</v>
      </c>
      <c r="I24" s="1" t="s">
        <v>99</v>
      </c>
      <c r="J24">
        <v>1.5</v>
      </c>
      <c r="K24">
        <f t="shared" si="5"/>
        <v>1.8072289156626505E-2</v>
      </c>
    </row>
    <row r="25" spans="1:11" x14ac:dyDescent="0.45">
      <c r="A25" s="1"/>
      <c r="B25" s="1"/>
      <c r="C25" s="1"/>
      <c r="D25" s="1"/>
      <c r="F25" s="1" t="s">
        <v>100</v>
      </c>
      <c r="G25">
        <v>1</v>
      </c>
      <c r="H25">
        <f t="shared" si="2"/>
        <v>2.3952095808383235E-2</v>
      </c>
      <c r="I25" s="1" t="s">
        <v>100</v>
      </c>
      <c r="J25">
        <v>1</v>
      </c>
      <c r="K25">
        <f t="shared" si="3"/>
        <v>1.2048192771084338E-2</v>
      </c>
    </row>
    <row r="26" spans="1:11" x14ac:dyDescent="0.45">
      <c r="A26" s="1"/>
      <c r="B26" s="1"/>
      <c r="C26" s="1"/>
      <c r="D26" s="1"/>
      <c r="F26" s="48" t="s">
        <v>164</v>
      </c>
      <c r="G26">
        <v>1</v>
      </c>
      <c r="H26">
        <f t="shared" si="2"/>
        <v>2.3952095808383235E-2</v>
      </c>
      <c r="I26" s="48" t="s">
        <v>164</v>
      </c>
      <c r="J26">
        <v>1</v>
      </c>
      <c r="K26">
        <f t="shared" si="3"/>
        <v>1.2048192771084338E-2</v>
      </c>
    </row>
    <row r="27" spans="1:11" x14ac:dyDescent="0.45">
      <c r="A27" s="1"/>
      <c r="B27" s="1"/>
      <c r="C27" s="1"/>
      <c r="D27" s="1"/>
      <c r="F27" t="s">
        <v>217</v>
      </c>
      <c r="G27">
        <v>0.75</v>
      </c>
      <c r="H27">
        <f t="shared" si="2"/>
        <v>1.7964071856287425E-2</v>
      </c>
      <c r="I27" s="1" t="s">
        <v>115</v>
      </c>
      <c r="J27">
        <v>0.5</v>
      </c>
      <c r="K27">
        <f t="shared" si="3"/>
        <v>6.024096385542169E-3</v>
      </c>
    </row>
    <row r="28" spans="1:11" x14ac:dyDescent="0.45">
      <c r="A28" s="1"/>
      <c r="B28" s="1"/>
      <c r="C28" s="1"/>
      <c r="D28" s="1"/>
      <c r="F28" t="s">
        <v>267</v>
      </c>
      <c r="G28">
        <v>1.25</v>
      </c>
      <c r="H28">
        <f t="shared" si="2"/>
        <v>2.9940119760479042E-2</v>
      </c>
      <c r="I28" t="s">
        <v>217</v>
      </c>
      <c r="J28">
        <v>0.75</v>
      </c>
      <c r="K28">
        <f t="shared" si="3"/>
        <v>9.0361445783132526E-3</v>
      </c>
    </row>
    <row r="29" spans="1:11" x14ac:dyDescent="0.45">
      <c r="E29">
        <v>3</v>
      </c>
      <c r="F29" t="s">
        <v>87</v>
      </c>
      <c r="G29">
        <v>0.75</v>
      </c>
      <c r="H29">
        <f t="shared" si="2"/>
        <v>1.7964071856287425E-2</v>
      </c>
      <c r="I29" t="s">
        <v>87</v>
      </c>
      <c r="J29">
        <v>0.75</v>
      </c>
      <c r="K29">
        <f t="shared" si="3"/>
        <v>9.0361445783132526E-3</v>
      </c>
    </row>
    <row r="30" spans="1:11" x14ac:dyDescent="0.45">
      <c r="F30" s="1" t="s">
        <v>167</v>
      </c>
      <c r="G30">
        <v>0.75</v>
      </c>
      <c r="H30">
        <f t="shared" si="2"/>
        <v>1.7964071856287425E-2</v>
      </c>
      <c r="I30" s="1" t="s">
        <v>167</v>
      </c>
      <c r="J30">
        <v>0.75</v>
      </c>
      <c r="K30">
        <f t="shared" si="3"/>
        <v>9.0361445783132526E-3</v>
      </c>
    </row>
    <row r="31" spans="1:11" x14ac:dyDescent="0.45">
      <c r="F31" t="s">
        <v>58</v>
      </c>
      <c r="G31">
        <v>0.75</v>
      </c>
      <c r="H31">
        <f t="shared" si="2"/>
        <v>1.7964071856287425E-2</v>
      </c>
      <c r="I31" t="s">
        <v>58</v>
      </c>
      <c r="J31">
        <v>0.75</v>
      </c>
      <c r="K31">
        <f t="shared" si="3"/>
        <v>9.0361445783132526E-3</v>
      </c>
    </row>
    <row r="32" spans="1:11" x14ac:dyDescent="0.45">
      <c r="F32" t="s">
        <v>91</v>
      </c>
      <c r="G32">
        <v>0.75</v>
      </c>
      <c r="H32">
        <f t="shared" si="2"/>
        <v>1.7964071856287425E-2</v>
      </c>
      <c r="I32" t="s">
        <v>91</v>
      </c>
      <c r="J32">
        <v>0.75</v>
      </c>
      <c r="K32">
        <f t="shared" si="3"/>
        <v>9.0361445783132526E-3</v>
      </c>
    </row>
    <row r="33" spans="2:11" x14ac:dyDescent="0.45">
      <c r="F33" s="1" t="s">
        <v>218</v>
      </c>
      <c r="G33">
        <v>1</v>
      </c>
      <c r="H33">
        <f t="shared" si="2"/>
        <v>2.3952095808383235E-2</v>
      </c>
      <c r="I33" s="1" t="s">
        <v>218</v>
      </c>
      <c r="J33">
        <v>1</v>
      </c>
      <c r="K33">
        <f t="shared" si="3"/>
        <v>1.2048192771084338E-2</v>
      </c>
    </row>
    <row r="34" spans="2:11" x14ac:dyDescent="0.45">
      <c r="F34" s="1" t="s">
        <v>135</v>
      </c>
      <c r="G34">
        <v>0.75</v>
      </c>
      <c r="H34">
        <f t="shared" si="2"/>
        <v>1.7964071856287425E-2</v>
      </c>
      <c r="I34" s="1" t="s">
        <v>135</v>
      </c>
      <c r="J34">
        <v>0.75</v>
      </c>
      <c r="K34">
        <f t="shared" si="3"/>
        <v>9.0361445783132526E-3</v>
      </c>
    </row>
    <row r="35" spans="2:11" x14ac:dyDescent="0.45">
      <c r="F35" s="1" t="s">
        <v>116</v>
      </c>
      <c r="G35">
        <v>1</v>
      </c>
      <c r="H35">
        <f t="shared" si="2"/>
        <v>2.3952095808383235E-2</v>
      </c>
      <c r="I35" s="1" t="s">
        <v>116</v>
      </c>
      <c r="J35">
        <v>1</v>
      </c>
      <c r="K35">
        <f t="shared" si="3"/>
        <v>1.2048192771084338E-2</v>
      </c>
    </row>
    <row r="36" spans="2:11" x14ac:dyDescent="0.45">
      <c r="F36" s="1" t="s">
        <v>204</v>
      </c>
      <c r="G36">
        <v>0.75</v>
      </c>
      <c r="H36">
        <f t="shared" si="2"/>
        <v>1.7964071856287425E-2</v>
      </c>
      <c r="I36" s="1" t="s">
        <v>204</v>
      </c>
      <c r="J36">
        <v>0.75</v>
      </c>
      <c r="K36">
        <f t="shared" si="3"/>
        <v>9.0361445783132526E-3</v>
      </c>
    </row>
    <row r="37" spans="2:11" x14ac:dyDescent="0.45">
      <c r="B37" s="39"/>
      <c r="F37" s="1" t="s">
        <v>103</v>
      </c>
      <c r="G37">
        <v>0.5</v>
      </c>
      <c r="H37">
        <f t="shared" si="2"/>
        <v>1.1976047904191617E-2</v>
      </c>
      <c r="I37" s="1" t="s">
        <v>103</v>
      </c>
      <c r="J37">
        <v>0.5</v>
      </c>
      <c r="K37">
        <f t="shared" si="3"/>
        <v>6.024096385542169E-3</v>
      </c>
    </row>
    <row r="38" spans="2:11" x14ac:dyDescent="0.45">
      <c r="F38" s="1" t="s">
        <v>83</v>
      </c>
      <c r="G38">
        <v>0.5</v>
      </c>
      <c r="H38">
        <f t="shared" si="2"/>
        <v>1.1976047904191617E-2</v>
      </c>
      <c r="I38" s="1" t="s">
        <v>83</v>
      </c>
      <c r="J38">
        <v>0.5</v>
      </c>
      <c r="K38">
        <f t="shared" si="3"/>
        <v>6.024096385542169E-3</v>
      </c>
    </row>
    <row r="39" spans="2:11" x14ac:dyDescent="0.45">
      <c r="F39" s="1" t="s">
        <v>84</v>
      </c>
      <c r="G39">
        <v>0.5</v>
      </c>
      <c r="H39">
        <f t="shared" si="2"/>
        <v>1.1976047904191617E-2</v>
      </c>
      <c r="I39" s="1" t="s">
        <v>84</v>
      </c>
      <c r="J39">
        <v>0.5</v>
      </c>
      <c r="K39">
        <f t="shared" si="3"/>
        <v>6.024096385542169E-3</v>
      </c>
    </row>
    <row r="40" spans="2:11" x14ac:dyDescent="0.45">
      <c r="E40">
        <v>4</v>
      </c>
      <c r="F40" s="1" t="s">
        <v>219</v>
      </c>
      <c r="G40">
        <v>1.5</v>
      </c>
      <c r="H40">
        <f t="shared" si="2"/>
        <v>3.5928143712574849E-2</v>
      </c>
      <c r="I40" s="1" t="s">
        <v>219</v>
      </c>
      <c r="J40">
        <v>1.5</v>
      </c>
      <c r="K40">
        <f t="shared" si="3"/>
        <v>1.8072289156626505E-2</v>
      </c>
    </row>
    <row r="41" spans="2:11" x14ac:dyDescent="0.45">
      <c r="E41">
        <v>5</v>
      </c>
      <c r="F41" s="1" t="s">
        <v>220</v>
      </c>
      <c r="G41">
        <v>0.75</v>
      </c>
      <c r="H41">
        <f t="shared" si="2"/>
        <v>1.7964071856287425E-2</v>
      </c>
      <c r="I41" s="1" t="s">
        <v>220</v>
      </c>
      <c r="J41">
        <v>0.75</v>
      </c>
      <c r="K41">
        <f t="shared" si="3"/>
        <v>9.0361445783132526E-3</v>
      </c>
    </row>
    <row r="42" spans="2:11" x14ac:dyDescent="0.45">
      <c r="F42" s="1" t="s">
        <v>221</v>
      </c>
      <c r="G42">
        <v>1</v>
      </c>
      <c r="H42">
        <f t="shared" si="2"/>
        <v>2.3952095808383235E-2</v>
      </c>
      <c r="I42" s="1" t="s">
        <v>221</v>
      </c>
      <c r="J42">
        <v>1</v>
      </c>
      <c r="K42">
        <f t="shared" si="3"/>
        <v>1.2048192771084338E-2</v>
      </c>
    </row>
    <row r="43" spans="2:11" x14ac:dyDescent="0.45">
      <c r="F43" s="1" t="s">
        <v>222</v>
      </c>
      <c r="G43">
        <v>0.75</v>
      </c>
      <c r="H43">
        <f t="shared" ref="H43" si="6">G43/$G$4</f>
        <v>1.7964071856287425E-2</v>
      </c>
      <c r="I43" s="1" t="s">
        <v>222</v>
      </c>
      <c r="J43">
        <v>0.75</v>
      </c>
      <c r="K43">
        <f t="shared" ref="K43" si="7">J43/$J$4</f>
        <v>9.0361445783132526E-3</v>
      </c>
    </row>
    <row r="44" spans="2:11" x14ac:dyDescent="0.45">
      <c r="F44" s="1" t="s">
        <v>223</v>
      </c>
      <c r="G44">
        <v>0.5</v>
      </c>
      <c r="H44">
        <f t="shared" ref="H44" si="8">G44/$G$4</f>
        <v>1.1976047904191617E-2</v>
      </c>
      <c r="I44" s="1" t="s">
        <v>223</v>
      </c>
      <c r="J44">
        <v>0.5</v>
      </c>
      <c r="K44">
        <f t="shared" ref="K44" si="9">J44/$J$4</f>
        <v>6.024096385542169E-3</v>
      </c>
    </row>
    <row r="45" spans="2:11" x14ac:dyDescent="0.45">
      <c r="F45" s="1" t="s">
        <v>224</v>
      </c>
      <c r="G45">
        <v>0.75</v>
      </c>
      <c r="H45">
        <f t="shared" si="0"/>
        <v>1.7964071856287425E-2</v>
      </c>
      <c r="I45" s="1" t="s">
        <v>224</v>
      </c>
      <c r="J45">
        <v>0.75</v>
      </c>
      <c r="K45">
        <f t="shared" si="1"/>
        <v>9.0361445783132526E-3</v>
      </c>
    </row>
    <row r="46" spans="2:11" x14ac:dyDescent="0.45">
      <c r="F46" s="1" t="s">
        <v>225</v>
      </c>
      <c r="G46">
        <v>1.25</v>
      </c>
      <c r="H46">
        <f t="shared" ref="H46:H50" si="10">G46/$G$4</f>
        <v>2.9940119760479042E-2</v>
      </c>
      <c r="I46" s="1" t="s">
        <v>225</v>
      </c>
      <c r="J46">
        <v>1.25</v>
      </c>
      <c r="K46">
        <f t="shared" si="1"/>
        <v>1.5060240963855422E-2</v>
      </c>
    </row>
    <row r="47" spans="2:11" x14ac:dyDescent="0.45">
      <c r="E47">
        <v>6</v>
      </c>
      <c r="F47" s="1" t="s">
        <v>226</v>
      </c>
      <c r="G47">
        <v>1.5</v>
      </c>
      <c r="H47">
        <f t="shared" si="10"/>
        <v>3.5928143712574849E-2</v>
      </c>
      <c r="I47" s="1" t="s">
        <v>226</v>
      </c>
      <c r="J47">
        <v>1.5</v>
      </c>
      <c r="K47">
        <f t="shared" si="1"/>
        <v>1.8072289156626505E-2</v>
      </c>
    </row>
    <row r="48" spans="2:11" x14ac:dyDescent="0.45">
      <c r="F48" s="1"/>
      <c r="H48">
        <f t="shared" si="0"/>
        <v>0</v>
      </c>
      <c r="I48" s="1"/>
      <c r="K48">
        <f t="shared" si="1"/>
        <v>0</v>
      </c>
    </row>
    <row r="49" spans="6:11" x14ac:dyDescent="0.45">
      <c r="F49" s="1"/>
      <c r="H49">
        <f t="shared" si="10"/>
        <v>0</v>
      </c>
      <c r="I49" s="1"/>
      <c r="K49">
        <f t="shared" si="1"/>
        <v>0</v>
      </c>
    </row>
    <row r="50" spans="6:11" x14ac:dyDescent="0.45">
      <c r="F50" t="s">
        <v>59</v>
      </c>
      <c r="G50">
        <v>1</v>
      </c>
      <c r="H50">
        <f t="shared" si="10"/>
        <v>2.3952095808383235E-2</v>
      </c>
      <c r="I50" t="s">
        <v>59</v>
      </c>
      <c r="J50">
        <v>1</v>
      </c>
      <c r="K50">
        <f t="shared" si="1"/>
        <v>1.2048192771084338E-2</v>
      </c>
    </row>
    <row r="51" spans="6:11" x14ac:dyDescent="0.45">
      <c r="F51" t="s">
        <v>60</v>
      </c>
      <c r="G51">
        <v>1</v>
      </c>
      <c r="H51">
        <f t="shared" si="0"/>
        <v>2.3952095808383235E-2</v>
      </c>
      <c r="I51" t="s">
        <v>60</v>
      </c>
      <c r="J51">
        <v>1</v>
      </c>
      <c r="K51">
        <f t="shared" si="1"/>
        <v>1.2048192771084338E-2</v>
      </c>
    </row>
    <row r="52" spans="6:11" x14ac:dyDescent="0.45">
      <c r="F52" t="s">
        <v>61</v>
      </c>
      <c r="G52">
        <v>1</v>
      </c>
      <c r="H52">
        <f t="shared" ref="H52:H53" si="11">G52/$G$4</f>
        <v>2.3952095808383235E-2</v>
      </c>
      <c r="I52" t="s">
        <v>61</v>
      </c>
      <c r="J52">
        <v>1</v>
      </c>
      <c r="K52">
        <f t="shared" si="1"/>
        <v>1.2048192771084338E-2</v>
      </c>
    </row>
    <row r="53" spans="6:11" x14ac:dyDescent="0.45">
      <c r="F53" t="s">
        <v>237</v>
      </c>
      <c r="G53">
        <v>1</v>
      </c>
      <c r="H53">
        <f t="shared" si="11"/>
        <v>2.3952095808383235E-2</v>
      </c>
      <c r="I53" t="s">
        <v>237</v>
      </c>
      <c r="J53">
        <v>1</v>
      </c>
      <c r="K53">
        <f t="shared" si="1"/>
        <v>1.2048192771084338E-2</v>
      </c>
    </row>
    <row r="54" spans="6:11" x14ac:dyDescent="0.45">
      <c r="F54" t="s">
        <v>238</v>
      </c>
      <c r="G54">
        <v>1</v>
      </c>
      <c r="H54">
        <f t="shared" si="0"/>
        <v>2.3952095808383235E-2</v>
      </c>
      <c r="I54" t="s">
        <v>61</v>
      </c>
      <c r="J54">
        <v>1</v>
      </c>
      <c r="K54">
        <f t="shared" ref="K54:K55" si="12">J54/$J$4</f>
        <v>1.2048192771084338E-2</v>
      </c>
    </row>
    <row r="55" spans="6:11" x14ac:dyDescent="0.45">
      <c r="F55" t="s">
        <v>239</v>
      </c>
      <c r="G55">
        <v>1</v>
      </c>
      <c r="H55">
        <f t="shared" si="0"/>
        <v>2.3952095808383235E-2</v>
      </c>
      <c r="I55" t="s">
        <v>239</v>
      </c>
      <c r="J55">
        <v>1</v>
      </c>
      <c r="K55">
        <f t="shared" si="12"/>
        <v>1.2048192771084338E-2</v>
      </c>
    </row>
    <row r="59" spans="6:11" x14ac:dyDescent="0.45">
      <c r="F59" t="s">
        <v>82</v>
      </c>
      <c r="G59">
        <v>2.25</v>
      </c>
      <c r="H59">
        <f>G59/$G$4</f>
        <v>5.3892215568862277E-2</v>
      </c>
      <c r="I59" t="s">
        <v>82</v>
      </c>
      <c r="J59">
        <v>2.25</v>
      </c>
      <c r="K59">
        <f>J59/$J$4</f>
        <v>2.710843373493976E-2</v>
      </c>
    </row>
    <row r="60" spans="6:11" x14ac:dyDescent="0.45">
      <c r="F60" t="s">
        <v>51</v>
      </c>
      <c r="G60">
        <v>1.5</v>
      </c>
      <c r="H60">
        <f>G60/$G$4</f>
        <v>3.5928143712574849E-2</v>
      </c>
      <c r="I60" t="s">
        <v>51</v>
      </c>
      <c r="J60">
        <v>1.5</v>
      </c>
      <c r="K60">
        <f>J60/$J$4</f>
        <v>1.8072289156626505E-2</v>
      </c>
    </row>
    <row r="61" spans="6:11" x14ac:dyDescent="0.45">
      <c r="F61" t="s">
        <v>52</v>
      </c>
      <c r="G61">
        <v>0.25</v>
      </c>
      <c r="H61">
        <f>G61/$G$4</f>
        <v>5.9880239520958087E-3</v>
      </c>
      <c r="I61" t="s">
        <v>52</v>
      </c>
      <c r="J61">
        <v>0.25</v>
      </c>
      <c r="K61">
        <f>J61/$J$4</f>
        <v>3.0120481927710845E-3</v>
      </c>
    </row>
    <row r="62" spans="6:11" x14ac:dyDescent="0.45">
      <c r="F62" t="s">
        <v>88</v>
      </c>
      <c r="G62">
        <v>1</v>
      </c>
      <c r="H62">
        <f t="shared" ref="H62:H79" si="13">G62/$G$4</f>
        <v>2.3952095808383235E-2</v>
      </c>
      <c r="I62" t="s">
        <v>88</v>
      </c>
      <c r="J62">
        <v>1</v>
      </c>
      <c r="K62">
        <f t="shared" ref="K62:K79" si="14">J62/$J$4</f>
        <v>1.2048192771084338E-2</v>
      </c>
    </row>
    <row r="63" spans="6:11" x14ac:dyDescent="0.45">
      <c r="F63" t="s">
        <v>132</v>
      </c>
      <c r="G63">
        <v>1</v>
      </c>
      <c r="H63">
        <f t="shared" si="13"/>
        <v>2.3952095808383235E-2</v>
      </c>
      <c r="I63" t="s">
        <v>132</v>
      </c>
      <c r="J63">
        <v>1</v>
      </c>
      <c r="K63">
        <f t="shared" si="14"/>
        <v>1.2048192771084338E-2</v>
      </c>
    </row>
    <row r="64" spans="6:11" x14ac:dyDescent="0.45">
      <c r="F64" t="s">
        <v>131</v>
      </c>
      <c r="G64">
        <v>1.75</v>
      </c>
      <c r="H64">
        <f t="shared" si="13"/>
        <v>4.1916167664670656E-2</v>
      </c>
      <c r="I64" t="s">
        <v>131</v>
      </c>
      <c r="J64">
        <v>1.75</v>
      </c>
      <c r="K64">
        <f t="shared" si="14"/>
        <v>2.1084337349397589E-2</v>
      </c>
    </row>
    <row r="65" spans="6:11" x14ac:dyDescent="0.45">
      <c r="F65" t="s">
        <v>101</v>
      </c>
      <c r="G65">
        <v>1</v>
      </c>
      <c r="H65">
        <f t="shared" si="13"/>
        <v>2.3952095808383235E-2</v>
      </c>
      <c r="I65" t="s">
        <v>101</v>
      </c>
      <c r="J65">
        <v>1</v>
      </c>
      <c r="K65">
        <f t="shared" si="14"/>
        <v>1.2048192771084338E-2</v>
      </c>
    </row>
    <row r="66" spans="6:11" x14ac:dyDescent="0.45">
      <c r="F66" t="s">
        <v>53</v>
      </c>
      <c r="G66">
        <v>0.75</v>
      </c>
      <c r="H66">
        <f t="shared" si="13"/>
        <v>1.7964071856287425E-2</v>
      </c>
      <c r="I66" t="s">
        <v>53</v>
      </c>
      <c r="J66">
        <v>0.75</v>
      </c>
      <c r="K66">
        <f t="shared" si="14"/>
        <v>9.0361445783132526E-3</v>
      </c>
    </row>
    <row r="67" spans="6:11" x14ac:dyDescent="0.45">
      <c r="F67" t="s">
        <v>54</v>
      </c>
      <c r="G67">
        <v>0.75</v>
      </c>
      <c r="H67">
        <f t="shared" si="13"/>
        <v>1.7964071856287425E-2</v>
      </c>
      <c r="I67" t="s">
        <v>54</v>
      </c>
      <c r="J67">
        <v>0.75</v>
      </c>
      <c r="K67">
        <f t="shared" si="14"/>
        <v>9.0361445783132526E-3</v>
      </c>
    </row>
    <row r="68" spans="6:11" x14ac:dyDescent="0.45">
      <c r="F68" t="s">
        <v>55</v>
      </c>
      <c r="G68">
        <v>1</v>
      </c>
      <c r="H68">
        <f t="shared" si="13"/>
        <v>2.3952095808383235E-2</v>
      </c>
      <c r="I68" t="s">
        <v>55</v>
      </c>
      <c r="J68">
        <v>1</v>
      </c>
      <c r="K68">
        <f t="shared" si="14"/>
        <v>1.2048192771084338E-2</v>
      </c>
    </row>
    <row r="69" spans="6:11" x14ac:dyDescent="0.45">
      <c r="F69" s="1" t="s">
        <v>81</v>
      </c>
      <c r="G69">
        <v>1.5</v>
      </c>
      <c r="H69">
        <f t="shared" si="13"/>
        <v>3.5928143712574849E-2</v>
      </c>
      <c r="I69" s="1" t="s">
        <v>81</v>
      </c>
      <c r="J69">
        <v>1.5</v>
      </c>
      <c r="K69">
        <f t="shared" si="14"/>
        <v>1.8072289156626505E-2</v>
      </c>
    </row>
    <row r="70" spans="6:11" x14ac:dyDescent="0.45">
      <c r="F70" t="s">
        <v>89</v>
      </c>
      <c r="G70">
        <v>0.5</v>
      </c>
      <c r="H70">
        <f t="shared" si="13"/>
        <v>1.1976047904191617E-2</v>
      </c>
      <c r="I70" t="s">
        <v>89</v>
      </c>
      <c r="J70">
        <v>0.5</v>
      </c>
      <c r="K70">
        <f t="shared" si="14"/>
        <v>6.024096385542169E-3</v>
      </c>
    </row>
    <row r="71" spans="6:11" x14ac:dyDescent="0.45">
      <c r="F71" t="s">
        <v>133</v>
      </c>
      <c r="G71">
        <v>0.75</v>
      </c>
      <c r="H71">
        <f t="shared" si="13"/>
        <v>1.7964071856287425E-2</v>
      </c>
      <c r="I71" t="s">
        <v>133</v>
      </c>
      <c r="J71">
        <v>0.75</v>
      </c>
      <c r="K71">
        <f t="shared" si="14"/>
        <v>9.0361445783132526E-3</v>
      </c>
    </row>
    <row r="72" spans="6:11" x14ac:dyDescent="0.45">
      <c r="F72" t="s">
        <v>56</v>
      </c>
      <c r="G72">
        <v>0.5</v>
      </c>
      <c r="H72">
        <f t="shared" si="13"/>
        <v>1.1976047904191617E-2</v>
      </c>
      <c r="I72" t="s">
        <v>56</v>
      </c>
      <c r="J72">
        <v>0.5</v>
      </c>
      <c r="K72">
        <f t="shared" si="14"/>
        <v>6.024096385542169E-3</v>
      </c>
    </row>
    <row r="73" spans="6:11" x14ac:dyDescent="0.45">
      <c r="F73" t="s">
        <v>102</v>
      </c>
      <c r="G73">
        <v>1</v>
      </c>
      <c r="H73">
        <f t="shared" si="13"/>
        <v>2.3952095808383235E-2</v>
      </c>
      <c r="I73" t="s">
        <v>102</v>
      </c>
      <c r="J73">
        <v>1</v>
      </c>
      <c r="K73">
        <f t="shared" si="14"/>
        <v>1.2048192771084338E-2</v>
      </c>
    </row>
    <row r="74" spans="6:11" x14ac:dyDescent="0.45">
      <c r="F74" t="s">
        <v>134</v>
      </c>
      <c r="G74">
        <v>1</v>
      </c>
      <c r="H74">
        <f t="shared" si="13"/>
        <v>2.3952095808383235E-2</v>
      </c>
      <c r="I74" t="s">
        <v>134</v>
      </c>
      <c r="J74">
        <v>1</v>
      </c>
      <c r="K74">
        <f t="shared" si="14"/>
        <v>1.2048192771084338E-2</v>
      </c>
    </row>
    <row r="75" spans="6:11" x14ac:dyDescent="0.45">
      <c r="F75" s="1" t="s">
        <v>83</v>
      </c>
      <c r="G75">
        <v>0.5</v>
      </c>
      <c r="H75">
        <f t="shared" si="13"/>
        <v>1.1976047904191617E-2</v>
      </c>
      <c r="I75" s="1" t="s">
        <v>83</v>
      </c>
      <c r="J75">
        <v>0.5</v>
      </c>
      <c r="K75">
        <f t="shared" si="14"/>
        <v>6.024096385542169E-3</v>
      </c>
    </row>
    <row r="76" spans="6:11" x14ac:dyDescent="0.45">
      <c r="F76" s="1" t="s">
        <v>84</v>
      </c>
      <c r="G76">
        <v>0.5</v>
      </c>
      <c r="H76">
        <f t="shared" si="13"/>
        <v>1.1976047904191617E-2</v>
      </c>
      <c r="I76" s="1" t="s">
        <v>84</v>
      </c>
      <c r="J76">
        <v>0.5</v>
      </c>
      <c r="K76">
        <f t="shared" si="14"/>
        <v>6.024096385542169E-3</v>
      </c>
    </row>
    <row r="77" spans="6:11" x14ac:dyDescent="0.45">
      <c r="F77" t="s">
        <v>57</v>
      </c>
      <c r="G77">
        <v>0.5</v>
      </c>
      <c r="H77">
        <f t="shared" si="13"/>
        <v>1.1976047904191617E-2</v>
      </c>
      <c r="I77" t="s">
        <v>57</v>
      </c>
      <c r="J77">
        <v>0.5</v>
      </c>
      <c r="K77">
        <f t="shared" si="14"/>
        <v>6.024096385542169E-3</v>
      </c>
    </row>
    <row r="78" spans="6:11" x14ac:dyDescent="0.45">
      <c r="F78" t="s">
        <v>90</v>
      </c>
      <c r="G78">
        <v>0.5</v>
      </c>
      <c r="H78">
        <f t="shared" si="13"/>
        <v>1.1976047904191617E-2</v>
      </c>
      <c r="I78" t="s">
        <v>90</v>
      </c>
      <c r="J78">
        <v>0.5</v>
      </c>
      <c r="K78">
        <f t="shared" si="14"/>
        <v>6.024096385542169E-3</v>
      </c>
    </row>
    <row r="79" spans="6:11" x14ac:dyDescent="0.45">
      <c r="F79" t="s">
        <v>110</v>
      </c>
      <c r="G79">
        <v>0.5</v>
      </c>
      <c r="H79">
        <f t="shared" si="13"/>
        <v>1.1976047904191617E-2</v>
      </c>
      <c r="I79" t="s">
        <v>110</v>
      </c>
      <c r="J79">
        <v>0.5</v>
      </c>
      <c r="K79">
        <f t="shared" si="14"/>
        <v>6.024096385542169E-3</v>
      </c>
    </row>
    <row r="87" spans="6:6" x14ac:dyDescent="0.45">
      <c r="F87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2026-06-13T05:56:27Z</cp:lastPrinted>
  <dcterms:created xsi:type="dcterms:W3CDTF">2014-07-30T14:04:26Z</dcterms:created>
  <dcterms:modified xsi:type="dcterms:W3CDTF">2026-06-13T06:22:43Z</dcterms:modified>
</cp:coreProperties>
</file>