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acharyfischer/Dropbox/QFI/QFI PM Exam/Suggested Study Schedule/Fall 2025/"/>
    </mc:Choice>
  </mc:AlternateContent>
  <xr:revisionPtr revIDLastSave="0" documentId="13_ncr:1_{2F244A7F-BF64-0E41-946E-DA682CE9FD39}" xr6:coauthVersionLast="47" xr6:coauthVersionMax="47" xr10:uidLastSave="{00000000-0000-0000-0000-000000000000}"/>
  <bookViews>
    <workbookView xWindow="2160" yWindow="760" windowWidth="27400" windowHeight="20460" xr2:uid="{00000000-000D-0000-FFFF-FFFF00000000}"/>
  </bookViews>
  <sheets>
    <sheet name="Documentation" sheetId="6" r:id="rId1"/>
    <sheet name="Schedule" sheetId="3" r:id="rId2"/>
    <sheet name="Tracking" sheetId="2" r:id="rId3"/>
    <sheet name="Revision History" sheetId="8" r:id="rId4"/>
    <sheet name="info" sheetId="7" state="hidden" r:id="rId5"/>
  </sheets>
  <definedNames>
    <definedName name="ActFDate">Schedule!$C$6:$C$45</definedName>
    <definedName name="CompFlag">Schedule!$G$6:$G$45</definedName>
    <definedName name="DayLookUp">info!$E$6:$H$112</definedName>
    <definedName name="ExamDate">Schedule!#REF!</definedName>
    <definedName name="LessonDays">info!#REF!</definedName>
    <definedName name="MasterTable">#REF!</definedName>
    <definedName name="PgCnt">Schedule!$F$6:$F$45</definedName>
    <definedName name="_xlnm.Print_Area" localSheetId="0">Documentation!$A$1:$N$41</definedName>
    <definedName name="_xlnm.Print_Titles" localSheetId="1">Schedule!$1:$5</definedName>
    <definedName name="StartDate">Schedule!$D$1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3" l="1"/>
  <c r="B7" i="3"/>
  <c r="C7" i="3"/>
  <c r="H40" i="3"/>
  <c r="G40" i="3"/>
  <c r="H39" i="3"/>
  <c r="G39" i="3"/>
  <c r="H45" i="3"/>
  <c r="H44" i="3"/>
  <c r="H43" i="3"/>
  <c r="H42" i="3"/>
  <c r="H41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G45" i="3"/>
  <c r="G44" i="3"/>
  <c r="G43" i="3"/>
  <c r="G42" i="3"/>
  <c r="G41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H15" i="3"/>
  <c r="H14" i="3"/>
  <c r="H13" i="3"/>
  <c r="H12" i="3"/>
  <c r="H11" i="3"/>
  <c r="B57" i="3"/>
  <c r="G16" i="3"/>
  <c r="G6" i="3"/>
  <c r="B3" i="7"/>
  <c r="H16" i="3"/>
  <c r="H10" i="3"/>
  <c r="H9" i="3"/>
  <c r="H8" i="3"/>
  <c r="H7" i="3"/>
  <c r="B9" i="3" l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55" i="3"/>
  <c r="B53" i="3" s="1"/>
  <c r="B2" i="7"/>
  <c r="C8" i="3" l="1"/>
  <c r="G7" i="3"/>
  <c r="N2" i="3"/>
  <c r="C9" i="3" l="1"/>
  <c r="G8" i="3"/>
  <c r="B4" i="7"/>
  <c r="B6" i="7" s="1"/>
  <c r="C10" i="3" l="1"/>
  <c r="G9" i="3"/>
  <c r="C11" i="3" l="1"/>
  <c r="G10" i="3"/>
  <c r="B51" i="3"/>
  <c r="B48" i="3" s="1"/>
  <c r="B61" i="3"/>
  <c r="F4" i="7"/>
  <c r="H6" i="3"/>
  <c r="G40" i="7" l="1"/>
  <c r="H40" i="7" s="1"/>
  <c r="G30" i="7"/>
  <c r="H30" i="7" s="1"/>
  <c r="G20" i="7"/>
  <c r="H20" i="7" s="1"/>
  <c r="G10" i="7"/>
  <c r="H10" i="7" s="1"/>
  <c r="G39" i="7"/>
  <c r="H39" i="7" s="1"/>
  <c r="G29" i="7"/>
  <c r="H29" i="7" s="1"/>
  <c r="G19" i="7"/>
  <c r="H19" i="7" s="1"/>
  <c r="G9" i="7"/>
  <c r="H9" i="7" s="1"/>
  <c r="G37" i="7"/>
  <c r="H37" i="7" s="1"/>
  <c r="G7" i="7"/>
  <c r="H7" i="7" s="1"/>
  <c r="G36" i="7"/>
  <c r="H36" i="7" s="1"/>
  <c r="G26" i="7"/>
  <c r="H26" i="7" s="1"/>
  <c r="G25" i="7"/>
  <c r="H25" i="7" s="1"/>
  <c r="G24" i="7"/>
  <c r="H24" i="7" s="1"/>
  <c r="G33" i="7"/>
  <c r="H33" i="7" s="1"/>
  <c r="G42" i="7"/>
  <c r="H42" i="7" s="1"/>
  <c r="G22" i="7"/>
  <c r="H22" i="7" s="1"/>
  <c r="G12" i="7"/>
  <c r="H12" i="7" s="1"/>
  <c r="G21" i="7"/>
  <c r="H21" i="7" s="1"/>
  <c r="G38" i="7"/>
  <c r="H38" i="7" s="1"/>
  <c r="G28" i="7"/>
  <c r="H28" i="7" s="1"/>
  <c r="G18" i="7"/>
  <c r="H18" i="7" s="1"/>
  <c r="G8" i="7"/>
  <c r="H8" i="7" s="1"/>
  <c r="G27" i="7"/>
  <c r="H27" i="7" s="1"/>
  <c r="G17" i="7"/>
  <c r="H17" i="7" s="1"/>
  <c r="G16" i="7"/>
  <c r="H16" i="7" s="1"/>
  <c r="G15" i="7"/>
  <c r="H15" i="7" s="1"/>
  <c r="G34" i="7"/>
  <c r="H34" i="7" s="1"/>
  <c r="G14" i="7"/>
  <c r="H14" i="7" s="1"/>
  <c r="G23" i="7"/>
  <c r="H23" i="7" s="1"/>
  <c r="G13" i="7"/>
  <c r="H13" i="7" s="1"/>
  <c r="G32" i="7"/>
  <c r="H32" i="7" s="1"/>
  <c r="G41" i="7"/>
  <c r="H41" i="7" s="1"/>
  <c r="G11" i="7"/>
  <c r="H11" i="7" s="1"/>
  <c r="G35" i="7"/>
  <c r="H35" i="7" s="1"/>
  <c r="G31" i="7"/>
  <c r="H31" i="7" s="1"/>
  <c r="C12" i="3"/>
  <c r="G12" i="3" s="1"/>
  <c r="G11" i="3"/>
  <c r="G6" i="7"/>
  <c r="H6" i="7" s="1"/>
  <c r="B6" i="3" s="1"/>
  <c r="H4" i="7" l="1"/>
  <c r="C13" i="3" l="1"/>
  <c r="G13" i="3" s="1"/>
  <c r="G14" i="3" l="1"/>
  <c r="I17" i="3" l="1"/>
  <c r="J17" i="3" s="1"/>
  <c r="I11" i="3"/>
  <c r="J11" i="3" s="1"/>
  <c r="G15" i="3"/>
  <c r="N3" i="3" s="1"/>
  <c r="N1" i="3" s="1"/>
  <c r="I8" i="3"/>
  <c r="J8" i="3" s="1"/>
  <c r="I39" i="3" l="1"/>
  <c r="J39" i="3" s="1"/>
  <c r="I18" i="3"/>
  <c r="J18" i="3" s="1"/>
  <c r="I45" i="3"/>
  <c r="J45" i="3" s="1"/>
  <c r="I40" i="3"/>
  <c r="J40" i="3" s="1"/>
  <c r="I31" i="3"/>
  <c r="J31" i="3" s="1"/>
  <c r="I32" i="3"/>
  <c r="J32" i="3" s="1"/>
  <c r="I35" i="3"/>
  <c r="J35" i="3" s="1"/>
  <c r="I19" i="3"/>
  <c r="J19" i="3" s="1"/>
  <c r="I30" i="3"/>
  <c r="J30" i="3" s="1"/>
  <c r="I27" i="3"/>
  <c r="J27" i="3" s="1"/>
  <c r="I23" i="3"/>
  <c r="J23" i="3" s="1"/>
  <c r="I33" i="3"/>
  <c r="J33" i="3" s="1"/>
  <c r="I38" i="3"/>
  <c r="J38" i="3" s="1"/>
  <c r="I36" i="3"/>
  <c r="J36" i="3" s="1"/>
  <c r="I28" i="3"/>
  <c r="J28" i="3" s="1"/>
  <c r="I24" i="3"/>
  <c r="J24" i="3" s="1"/>
  <c r="I34" i="3"/>
  <c r="J34" i="3" s="1"/>
  <c r="I29" i="3"/>
  <c r="J29" i="3" s="1"/>
  <c r="I21" i="3"/>
  <c r="J21" i="3" s="1"/>
  <c r="I37" i="3"/>
  <c r="J37" i="3" s="1"/>
  <c r="I20" i="3"/>
  <c r="J20" i="3" s="1"/>
  <c r="I26" i="3"/>
  <c r="J26" i="3" s="1"/>
  <c r="I25" i="3"/>
  <c r="J25" i="3" s="1"/>
  <c r="I12" i="3"/>
  <c r="J12" i="3" s="1"/>
  <c r="I22" i="3"/>
  <c r="J22" i="3" s="1"/>
  <c r="I10" i="3"/>
  <c r="J10" i="3" s="1"/>
  <c r="I9" i="3"/>
  <c r="J9" i="3" s="1"/>
  <c r="I7" i="3"/>
  <c r="J7" i="3" s="1"/>
  <c r="I6" i="3"/>
  <c r="J6" i="3" s="1"/>
  <c r="I41" i="3" l="1"/>
  <c r="J41" i="3" s="1"/>
  <c r="I42" i="3"/>
  <c r="J42" i="3" s="1"/>
  <c r="I44" i="3"/>
  <c r="J44" i="3" s="1"/>
  <c r="I43" i="3"/>
  <c r="J43" i="3" s="1"/>
  <c r="I13" i="3"/>
  <c r="J13" i="3" s="1"/>
  <c r="I14" i="3" l="1"/>
  <c r="J14" i="3" s="1"/>
  <c r="I15" i="3"/>
  <c r="J15" i="3" s="1"/>
  <c r="I16" i="3" l="1"/>
  <c r="J16" i="3" s="1"/>
</calcChain>
</file>

<file path=xl/sharedStrings.xml><?xml version="1.0" encoding="utf-8"?>
<sst xmlns="http://schemas.openxmlformats.org/spreadsheetml/2006/main" count="218" uniqueCount="107">
  <si>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</si>
  <si>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</si>
  <si>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</si>
  <si>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</si>
  <si>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</si>
  <si>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</si>
  <si>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</si>
  <si>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</si>
  <si>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</si>
  <si>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Lesson</t>
  </si>
  <si>
    <t>Focus on learning concepts; short-term memorization comes later</t>
  </si>
  <si>
    <t>Review material you struggled with on the first pass</t>
  </si>
  <si>
    <t>TAKE EXAM &lt;&lt; This one's super important not to forget!</t>
  </si>
  <si>
    <t>Days</t>
  </si>
  <si>
    <t>Start Date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</si>
  <si>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</si>
  <si>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</si>
  <si>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</si>
  <si>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</si>
  <si>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</si>
  <si>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</si>
  <si>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</si>
  <si>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</si>
  <si>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</si>
  <si>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</si>
  <si>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 xml:space="preserve"> column, and mark the reading as Complete = "Yes" in the "Completed?" column.</t>
  </si>
  <si>
    <t>The far left columns keep track of your total pages read vs. the established pace. The Tracking tab</t>
  </si>
  <si>
    <t>provides a visual view of progress. If the blue line is above the green line you are ahead of schedule</t>
  </si>
  <si>
    <t>based on page count.</t>
  </si>
  <si>
    <t>Weight</t>
  </si>
  <si>
    <t>Exam Date</t>
  </si>
  <si>
    <t>First pass</t>
  </si>
  <si>
    <t>Max days</t>
  </si>
  <si>
    <t>First pass days</t>
  </si>
  <si>
    <t>Factor</t>
  </si>
  <si>
    <t>The goal is to leave plenty of time for key tasks in the final month before the exam. These are listed at the</t>
  </si>
  <si>
    <t>bottom of the schedule.</t>
  </si>
  <si>
    <t>with each lesson. For typical start dates, it's a good idea to spend about 60% of your total days on the first pass.</t>
  </si>
  <si>
    <t>based on your start dated using essentially the same formula used by this spreadsheet.</t>
  </si>
  <si>
    <t>The Infinite Actuary. Our website itself is also designed to help you track your progress</t>
  </si>
  <si>
    <t>Review Section 2</t>
  </si>
  <si>
    <t>Review Section 3</t>
  </si>
  <si>
    <t>Review Section 4</t>
  </si>
  <si>
    <t>Review Section 5</t>
  </si>
  <si>
    <t>Note: To use this tool you will adjust the cells in blue to match your actual study schedule.</t>
  </si>
  <si>
    <t>Do not cram. It is important that you are well-rested for exam day</t>
  </si>
  <si>
    <t>Use flash cards (TIA has an iPhone Flashcards app, Android Flashcards app, and Web Flashcards tab)</t>
  </si>
  <si>
    <t>Section</t>
  </si>
  <si>
    <t>Review Section 1</t>
  </si>
  <si>
    <t>Reading Name</t>
  </si>
  <si>
    <t>Review Section 6</t>
  </si>
  <si>
    <t>Review Section 7</t>
  </si>
  <si>
    <t>Become extremely familiar with the exam-day process (e.g. read-through time). Watch the formula sheet review videos included in the TIA seminar if you have not already.</t>
  </si>
  <si>
    <t>Do something fun, relax. You're FREE!!!!!</t>
  </si>
  <si>
    <t>Version</t>
  </si>
  <si>
    <t>Date</t>
  </si>
  <si>
    <t>Notes</t>
  </si>
  <si>
    <t>v1</t>
  </si>
  <si>
    <t>This spreadsheet is designed to work like the legacy version of our website, not the new TIA Study</t>
  </si>
  <si>
    <t>platform that. For example, the Today view in the Study app is more sophisticated/refined, and we recommend</t>
  </si>
  <si>
    <t>just relying on that -- or use this spreadsheet as another check on your overall progress or general reference for the course layout.</t>
  </si>
  <si>
    <r>
      <t xml:space="preserve">Projected </t>
    </r>
    <r>
      <rPr>
        <b/>
        <u/>
        <sz val="12"/>
        <color theme="0"/>
        <rFont val="Times New Roman"/>
        <family val="1"/>
      </rPr>
      <t>Finish</t>
    </r>
    <r>
      <rPr>
        <b/>
        <sz val="12"/>
        <color theme="0"/>
        <rFont val="Times New Roman"/>
        <family val="1"/>
      </rPr>
      <t xml:space="preserve"> Date</t>
    </r>
  </si>
  <si>
    <t>This spreadsheet tracks your study progress for the INV-101 Exam (Fall 2025) and was developed by</t>
  </si>
  <si>
    <t>The default start date on the Schedule tab is 7/15/2025, but you can enter a different date, and the</t>
  </si>
  <si>
    <t>v1 of the suggested study schedule for Fall 2025 was released</t>
  </si>
  <si>
    <t>HOFIS Ch 10 - Corporate Bonds</t>
  </si>
  <si>
    <t>HOFIS Ch 11 - Leveraged Loans</t>
  </si>
  <si>
    <t>HOFIS Ch 21 - An Overview of Mortgages and the Mortgage Market</t>
  </si>
  <si>
    <t>HOFIS Ch 22 - Agency Mortgage Passthrough (pages 471-491 only)</t>
  </si>
  <si>
    <t>HOFIS Ch 23 - Agency CMO (pages 499-520 only)</t>
  </si>
  <si>
    <t>HOFIS Ch 60 - Financing Positions in the Bond Market</t>
  </si>
  <si>
    <t>Commercial Real Estate Analysis and Investments: Ch 16 - Mortgage Basics</t>
  </si>
  <si>
    <t>INV101-102-25: High-Yield Bond Primer</t>
  </si>
  <si>
    <t>INV101-101-25: Overview of Investing in Private Corporate Debt - Fabozzi in JPM</t>
  </si>
  <si>
    <t>Handbook of Traditional and Alternative Investment Vehicles: Ch 10 - Structured Credit Products</t>
  </si>
  <si>
    <t>Handbook of Traditional and Alternative Investment Vehicles: Ch 18 - Investing in Capital Venture Funds</t>
  </si>
  <si>
    <t>Handbook of Traditional and Alternative Investment Vehicles: Ch 19 - Investing in Leveraged Buyouts</t>
  </si>
  <si>
    <t>Commercial Real Estate Analysis and Investments: Ch 12 - Advanced Micro-Level Valuation</t>
  </si>
  <si>
    <t>Commercial Real Estate Analysis and Investments: Ch 14 - After-Tax Investment Analysis &amp; Corporate Real Estate</t>
  </si>
  <si>
    <t>INV101-100-25: Chapters 3 and 4 of Alternative Investments: A Primer For Investment Professionals, CFA Institute</t>
  </si>
  <si>
    <t>1. Asset Classes</t>
  </si>
  <si>
    <t xml:space="preserve">2. Portfolio Construction, Management, and Assessment </t>
  </si>
  <si>
    <t>3. Credit Risk Management</t>
  </si>
  <si>
    <t>Portfolio Management in Practice - Ch 5: Overview of Asset Allocation (sections 2-8, excl. subsection 6.3)</t>
  </si>
  <si>
    <t>INV101-103-25: Elements of an Investment Policy Statement for Institutional Investors, CFA Institute</t>
  </si>
  <si>
    <t>Portfolio Management in Practice - Ch 6: Principles of Asset Allocation (sections 2-3 &amp; 5-7)</t>
  </si>
  <si>
    <t>Portfolio Management in Practice - Ch 9: Overview of Fixed-Income Portfolio Management</t>
  </si>
  <si>
    <t>Portfolio Management in Practice - Ch 10: Liability-Driven and Index-Based Strategies (sections 7-9)</t>
  </si>
  <si>
    <t>Portfolio Management in Practice - Ch 11: Overview of Equity Portfolio Management (background only)</t>
  </si>
  <si>
    <t>Portfolio Management in Practice - Ch 12: Passive Equity Investing</t>
  </si>
  <si>
    <t>INV101-104-25: The Hidden Dangers of Passive Investing</t>
  </si>
  <si>
    <t>Portfolio Management in Practice - Ch 13: Active Equity Investing: Strategies</t>
  </si>
  <si>
    <t>Portfolio Management in Practice - Ch 19: Portfolio Performance Evaluation</t>
  </si>
  <si>
    <t>INV101-105-25: Addressing Built-in Biases in Real Estate Investment (including Appendix)</t>
  </si>
  <si>
    <t>Portfolio Management in Practice - Ch 7: Asset Allocation with Real-World Constraints (section 6 only)</t>
  </si>
  <si>
    <t>Handbook of Credit Risk Management - Ch 1: Fundamentals of Credit Risk (background only)</t>
  </si>
  <si>
    <t>Handbook of Credit Risk Management - Ch 4: Measurement of Credit Risk</t>
  </si>
  <si>
    <t>Handbook of Credit Risk Management - Ch 13: Credit Portfolio Management</t>
  </si>
  <si>
    <t>Credit Risk Modeling - Ch 1: Getting Started (background only)</t>
  </si>
  <si>
    <t>Credit Risk Modeling - Ch 2: A Natural First Step</t>
  </si>
  <si>
    <t>Credit Risk Modeling - Ch 3: Mixture or Actuarial Models</t>
  </si>
  <si>
    <t>Credit Risk Modeling - Ch 4: Threshold Models (sections 4.1-4.4 only)</t>
  </si>
  <si>
    <t>HOFIS Ch 1 - Overview of the Types and Features of Fixed Income Securities (background only)</t>
  </si>
  <si>
    <t>HOFIS Ch 2 - Risks Associated with Investing in Fixed Income Securities (background only)</t>
  </si>
  <si>
    <t>HOFIS Ch 7 - U.S. Treasury Securities (background only)</t>
  </si>
  <si>
    <t xml:space="preserve">Finish working through the TIA practice exams and relevant past SOA exam problems </t>
  </si>
  <si>
    <t>Course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</si>
</sst>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sz val="12"/>
      <color rgb="FF0000FF"/>
      <name val="Times New Roman"/>
      <family val="1"/>
    </font>
    <font>
      <b/>
      <u/>
      <sz val="12"/>
      <color theme="0"/>
      <name val="Times New Roman"/>
      <family val="1"/>
    </font>
    <font>
      <b/>
      <sz val="12"/>
      <name val="Times New Roman"/>
      <family val="1"/>
    </font>
    <font>
      <sz val="12"/>
      <color theme="0" tint="-0.249977111117893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14" fontId="0" fillId="0" borderId="0" xfId="0" applyNumberFormat="1"/>
    <xf numFmtId="0" fontId="7" fillId="0" borderId="0" xfId="0" applyFont="1"/>
    <xf numFmtId="0" fontId="0" fillId="7" borderId="0" xfId="0" applyFill="1"/>
    <xf numFmtId="0" fontId="8" fillId="0" borderId="0" xfId="0" applyFont="1"/>
    <xf numFmtId="0" fontId="8" fillId="0" borderId="0" xfId="0" applyFont="1" applyProtection="1">
      <protection locked="0"/>
    </xf>
    <xf numFmtId="0" fontId="9" fillId="0" borderId="0" xfId="0" applyFont="1"/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4" borderId="1" xfId="2" applyFont="1" applyFill="1" applyBorder="1" applyProtection="1">
      <protection locked="0"/>
    </xf>
    <xf numFmtId="164" fontId="8" fillId="0" borderId="0" xfId="1" applyNumberFormat="1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14" fontId="8" fillId="0" borderId="3" xfId="0" applyNumberFormat="1" applyFont="1" applyBorder="1" applyProtection="1">
      <protection locked="0"/>
    </xf>
    <xf numFmtId="14" fontId="11" fillId="0" borderId="6" xfId="0" applyNumberFormat="1" applyFont="1" applyBorder="1" applyProtection="1">
      <protection locked="0"/>
    </xf>
    <xf numFmtId="1" fontId="14" fillId="0" borderId="3" xfId="0" applyNumberFormat="1" applyFont="1" applyBorder="1" applyProtection="1">
      <protection locked="0"/>
    </xf>
    <xf numFmtId="0" fontId="14" fillId="0" borderId="4" xfId="0" applyFont="1" applyBorder="1" applyProtection="1">
      <protection locked="0"/>
    </xf>
    <xf numFmtId="9" fontId="14" fillId="0" borderId="6" xfId="2" applyFont="1" applyFill="1" applyBorder="1" applyProtection="1">
      <protection locked="0"/>
    </xf>
    <xf numFmtId="14" fontId="8" fillId="0" borderId="7" xfId="0" applyNumberFormat="1" applyFont="1" applyBorder="1" applyProtection="1">
      <protection locked="0"/>
    </xf>
    <xf numFmtId="14" fontId="8" fillId="0" borderId="0" xfId="0" applyNumberFormat="1" applyFont="1" applyProtection="1">
      <protection locked="0"/>
    </xf>
    <xf numFmtId="14" fontId="11" fillId="0" borderId="8" xfId="0" applyNumberFormat="1" applyFont="1" applyBorder="1" applyProtection="1">
      <protection locked="0"/>
    </xf>
    <xf numFmtId="1" fontId="14" fillId="0" borderId="7" xfId="0" applyNumberFormat="1" applyFont="1" applyBorder="1" applyProtection="1">
      <protection locked="0"/>
    </xf>
    <xf numFmtId="9" fontId="14" fillId="0" borderId="8" xfId="2" applyFont="1" applyFill="1" applyBorder="1" applyProtection="1">
      <protection locked="0"/>
    </xf>
    <xf numFmtId="14" fontId="11" fillId="0" borderId="7" xfId="0" applyNumberFormat="1" applyFont="1" applyBorder="1" applyProtection="1">
      <protection locked="0"/>
    </xf>
    <xf numFmtId="0" fontId="8" fillId="0" borderId="9" xfId="0" applyFont="1" applyBorder="1" applyProtection="1">
      <protection locked="0"/>
    </xf>
    <xf numFmtId="14" fontId="11" fillId="0" borderId="11" xfId="0" applyNumberFormat="1" applyFont="1" applyBorder="1" applyProtection="1">
      <protection locked="0"/>
    </xf>
    <xf numFmtId="0" fontId="15" fillId="6" borderId="10" xfId="0" applyFont="1" applyFill="1" applyBorder="1" applyProtection="1">
      <protection locked="0"/>
    </xf>
    <xf numFmtId="0" fontId="15" fillId="6" borderId="10" xfId="0" applyFont="1" applyFill="1" applyBorder="1" applyAlignment="1" applyProtection="1">
      <alignment wrapText="1"/>
      <protection locked="0"/>
    </xf>
    <xf numFmtId="0" fontId="15" fillId="6" borderId="10" xfId="0" applyFont="1" applyFill="1" applyBorder="1"/>
    <xf numFmtId="1" fontId="14" fillId="0" borderId="9" xfId="0" applyNumberFormat="1" applyFont="1" applyBorder="1" applyProtection="1">
      <protection locked="0"/>
    </xf>
    <xf numFmtId="0" fontId="14" fillId="0" borderId="10" xfId="0" applyFont="1" applyBorder="1" applyProtection="1">
      <protection locked="0"/>
    </xf>
    <xf numFmtId="9" fontId="14" fillId="0" borderId="11" xfId="2" applyFont="1" applyFill="1" applyBorder="1" applyProtection="1">
      <protection locked="0"/>
    </xf>
    <xf numFmtId="0" fontId="13" fillId="0" borderId="0" xfId="13" applyFont="1"/>
    <xf numFmtId="0" fontId="16" fillId="0" borderId="0" xfId="13" applyFont="1" applyAlignment="1">
      <alignment horizontal="left" indent="1"/>
    </xf>
    <xf numFmtId="0" fontId="17" fillId="0" borderId="0" xfId="13" applyFont="1"/>
    <xf numFmtId="0" fontId="13" fillId="0" borderId="0" xfId="13" applyFont="1" applyAlignment="1">
      <alignment horizontal="left"/>
    </xf>
    <xf numFmtId="14" fontId="18" fillId="0" borderId="0" xfId="0" applyNumberFormat="1" applyFont="1" applyProtection="1">
      <protection locked="0"/>
    </xf>
    <xf numFmtId="0" fontId="19" fillId="0" borderId="0" xfId="13" applyFont="1"/>
    <xf numFmtId="14" fontId="8" fillId="0" borderId="10" xfId="0" applyNumberFormat="1" applyFont="1" applyBorder="1" applyProtection="1">
      <protection locked="0"/>
    </xf>
    <xf numFmtId="0" fontId="14" fillId="0" borderId="0" xfId="0" applyFont="1" applyProtection="1">
      <protection locked="0"/>
    </xf>
    <xf numFmtId="0" fontId="15" fillId="6" borderId="0" xfId="0" applyFont="1" applyFill="1" applyProtection="1">
      <protection locked="0"/>
    </xf>
    <xf numFmtId="0" fontId="15" fillId="6" borderId="0" xfId="0" applyFont="1" applyFill="1" applyAlignment="1" applyProtection="1">
      <alignment wrapText="1"/>
      <protection locked="0"/>
    </xf>
    <xf numFmtId="0" fontId="15" fillId="6" borderId="0" xfId="0" applyFont="1" applyFill="1"/>
    <xf numFmtId="0" fontId="11" fillId="0" borderId="10" xfId="0" applyFont="1" applyBorder="1" applyAlignment="1" applyProtection="1">
      <alignment horizontal="center"/>
      <protection locked="0"/>
    </xf>
    <xf numFmtId="14" fontId="20" fillId="0" borderId="0" xfId="0" applyNumberFormat="1" applyFont="1"/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3" fontId="8" fillId="0" borderId="0" xfId="0" applyNumberFormat="1" applyFont="1"/>
    <xf numFmtId="9" fontId="8" fillId="0" borderId="0" xfId="0" applyNumberFormat="1" applyFont="1"/>
    <xf numFmtId="0" fontId="8" fillId="0" borderId="0" xfId="0" applyFont="1" applyAlignment="1" applyProtection="1">
      <alignment wrapText="1"/>
      <protection locked="0"/>
    </xf>
    <xf numFmtId="0" fontId="18" fillId="0" borderId="0" xfId="0" applyFont="1"/>
    <xf numFmtId="14" fontId="8" fillId="0" borderId="0" xfId="0" applyNumberFormat="1" applyFont="1" applyBorder="1" applyProtection="1">
      <protection locked="0"/>
    </xf>
  </cellXfs>
  <cellStyles count="106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  <cellStyle name="Normal 2" xfId="13" xr:uid="{00000000-0005-0000-0000-000068000000}"/>
    <cellStyle name="Percent" xfId="2" builtinId="5"/>
  </cellStyles>
  <dxfs count="0"/>
  <tableStyles count="0" defaultTableStyle="TableStyleMedium2" defaultPivotStyle="PivotStyleLight16"/>
  <colors>
    <mruColors>
      <color rgb="FF00CC00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INV-101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921042753970754E-2"/>
          <c:y val="0.12429177984541878"/>
          <c:w val="0.9337448480161239"/>
          <c:h val="0.76120984016077442"/>
        </c:manualLayout>
      </c:layout>
      <c:lineChart>
        <c:grouping val="standard"/>
        <c:varyColors val="0"/>
        <c:ser>
          <c:idx val="1"/>
          <c:order val="0"/>
          <c:tx>
            <c:strRef>
              <c:f>Schedule!$H$5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45854.487922705317</c:v>
                </c:pt>
                <c:pt idx="1">
                  <c:v>45855.678260869565</c:v>
                </c:pt>
                <c:pt idx="2">
                  <c:v>45856.719806763285</c:v>
                </c:pt>
                <c:pt idx="3">
                  <c:v>45858.802898550726</c:v>
                </c:pt>
                <c:pt idx="4">
                  <c:v>45859.546859903385</c:v>
                </c:pt>
                <c:pt idx="5">
                  <c:v>45861.629951690826</c:v>
                </c:pt>
                <c:pt idx="6">
                  <c:v>45863.192270531406</c:v>
                </c:pt>
                <c:pt idx="7">
                  <c:v>45864.828985507251</c:v>
                </c:pt>
                <c:pt idx="8">
                  <c:v>45865.721739130437</c:v>
                </c:pt>
                <c:pt idx="9">
                  <c:v>45867.581642512079</c:v>
                </c:pt>
                <c:pt idx="10">
                  <c:v>45868.6231884058</c:v>
                </c:pt>
                <c:pt idx="11">
                  <c:v>45869.962318840582</c:v>
                </c:pt>
                <c:pt idx="12">
                  <c:v>45871.599033816427</c:v>
                </c:pt>
                <c:pt idx="13">
                  <c:v>45873.682125603867</c:v>
                </c:pt>
                <c:pt idx="14">
                  <c:v>45875.393236714976</c:v>
                </c:pt>
                <c:pt idx="15">
                  <c:v>45877.401932367153</c:v>
                </c:pt>
                <c:pt idx="16">
                  <c:v>45879.708212560392</c:v>
                </c:pt>
                <c:pt idx="17">
                  <c:v>45881.121739130438</c:v>
                </c:pt>
                <c:pt idx="18">
                  <c:v>45881.121739130438</c:v>
                </c:pt>
                <c:pt idx="19">
                  <c:v>45884.469565217398</c:v>
                </c:pt>
                <c:pt idx="20">
                  <c:v>45885.213526570056</c:v>
                </c:pt>
                <c:pt idx="21">
                  <c:v>45890.123671497589</c:v>
                </c:pt>
                <c:pt idx="22">
                  <c:v>45892.578743961356</c:v>
                </c:pt>
                <c:pt idx="23">
                  <c:v>45893.769082125604</c:v>
                </c:pt>
                <c:pt idx="24">
                  <c:v>45895.628985507246</c:v>
                </c:pt>
                <c:pt idx="25">
                  <c:v>45898.604830917873</c:v>
                </c:pt>
                <c:pt idx="26">
                  <c:v>45899.348792270532</c:v>
                </c:pt>
                <c:pt idx="27">
                  <c:v>45904.184541062801</c:v>
                </c:pt>
                <c:pt idx="28">
                  <c:v>45909.243478260869</c:v>
                </c:pt>
                <c:pt idx="29">
                  <c:v>45911.103381642512</c:v>
                </c:pt>
                <c:pt idx="30">
                  <c:v>45911.698550724635</c:v>
                </c:pt>
                <c:pt idx="31">
                  <c:v>45911.698550724635</c:v>
                </c:pt>
                <c:pt idx="32">
                  <c:v>45913.037681159418</c:v>
                </c:pt>
                <c:pt idx="33">
                  <c:v>45914.525603864735</c:v>
                </c:pt>
                <c:pt idx="34">
                  <c:v>45915.715942028983</c:v>
                </c:pt>
                <c:pt idx="35">
                  <c:v>45918.542995169082</c:v>
                </c:pt>
                <c:pt idx="36">
                  <c:v>45921.890821256042</c:v>
                </c:pt>
                <c:pt idx="37">
                  <c:v>45926.652173913048</c:v>
                </c:pt>
                <c:pt idx="38">
                  <c:v>45930.000000000007</c:v>
                </c:pt>
                <c:pt idx="39">
                  <c:v>45930.000000000007</c:v>
                </c:pt>
              </c:numCache>
            </c:numRef>
          </c:cat>
          <c:val>
            <c:numRef>
              <c:f>Schedule!$H$6:$H$45</c:f>
              <c:numCache>
                <c:formatCode>0</c:formatCode>
                <c:ptCount val="40"/>
                <c:pt idx="0">
                  <c:v>20</c:v>
                </c:pt>
                <c:pt idx="1">
                  <c:v>36</c:v>
                </c:pt>
                <c:pt idx="2">
                  <c:v>50</c:v>
                </c:pt>
                <c:pt idx="3">
                  <c:v>78</c:v>
                </c:pt>
                <c:pt idx="4">
                  <c:v>88</c:v>
                </c:pt>
                <c:pt idx="5">
                  <c:v>116</c:v>
                </c:pt>
                <c:pt idx="6">
                  <c:v>137</c:v>
                </c:pt>
                <c:pt idx="7">
                  <c:v>159</c:v>
                </c:pt>
                <c:pt idx="8">
                  <c:v>171</c:v>
                </c:pt>
                <c:pt idx="9">
                  <c:v>196</c:v>
                </c:pt>
                <c:pt idx="10">
                  <c:v>210</c:v>
                </c:pt>
                <c:pt idx="11">
                  <c:v>228</c:v>
                </c:pt>
                <c:pt idx="12">
                  <c:v>250</c:v>
                </c:pt>
                <c:pt idx="13">
                  <c:v>278</c:v>
                </c:pt>
                <c:pt idx="14">
                  <c:v>301</c:v>
                </c:pt>
                <c:pt idx="15">
                  <c:v>328</c:v>
                </c:pt>
                <c:pt idx="16">
                  <c:v>359</c:v>
                </c:pt>
                <c:pt idx="17">
                  <c:v>378</c:v>
                </c:pt>
                <c:pt idx="18">
                  <c:v>378</c:v>
                </c:pt>
                <c:pt idx="19">
                  <c:v>423</c:v>
                </c:pt>
                <c:pt idx="20">
                  <c:v>433</c:v>
                </c:pt>
                <c:pt idx="21">
                  <c:v>499</c:v>
                </c:pt>
                <c:pt idx="22">
                  <c:v>532</c:v>
                </c:pt>
                <c:pt idx="23">
                  <c:v>548</c:v>
                </c:pt>
                <c:pt idx="24">
                  <c:v>573</c:v>
                </c:pt>
                <c:pt idx="25">
                  <c:v>613</c:v>
                </c:pt>
                <c:pt idx="26">
                  <c:v>623</c:v>
                </c:pt>
                <c:pt idx="27">
                  <c:v>688</c:v>
                </c:pt>
                <c:pt idx="28">
                  <c:v>756</c:v>
                </c:pt>
                <c:pt idx="29">
                  <c:v>781</c:v>
                </c:pt>
                <c:pt idx="30">
                  <c:v>789</c:v>
                </c:pt>
                <c:pt idx="31">
                  <c:v>789</c:v>
                </c:pt>
                <c:pt idx="32">
                  <c:v>807</c:v>
                </c:pt>
                <c:pt idx="33">
                  <c:v>827</c:v>
                </c:pt>
                <c:pt idx="34">
                  <c:v>843</c:v>
                </c:pt>
                <c:pt idx="35">
                  <c:v>881</c:v>
                </c:pt>
                <c:pt idx="36">
                  <c:v>926</c:v>
                </c:pt>
                <c:pt idx="37">
                  <c:v>990</c:v>
                </c:pt>
                <c:pt idx="38">
                  <c:v>1035</c:v>
                </c:pt>
                <c:pt idx="39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D8F-A87A-5142D1B68121}"/>
            </c:ext>
          </c:extLst>
        </c:ser>
        <c:ser>
          <c:idx val="2"/>
          <c:order val="1"/>
          <c:tx>
            <c:strRef>
              <c:f>Schedule!$I$5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45854.487922705317</c:v>
                </c:pt>
                <c:pt idx="1">
                  <c:v>45855.678260869565</c:v>
                </c:pt>
                <c:pt idx="2">
                  <c:v>45856.719806763285</c:v>
                </c:pt>
                <c:pt idx="3">
                  <c:v>45858.802898550726</c:v>
                </c:pt>
                <c:pt idx="4">
                  <c:v>45859.546859903385</c:v>
                </c:pt>
                <c:pt idx="5">
                  <c:v>45861.629951690826</c:v>
                </c:pt>
                <c:pt idx="6">
                  <c:v>45863.192270531406</c:v>
                </c:pt>
                <c:pt idx="7">
                  <c:v>45864.828985507251</c:v>
                </c:pt>
                <c:pt idx="8">
                  <c:v>45865.721739130437</c:v>
                </c:pt>
                <c:pt idx="9">
                  <c:v>45867.581642512079</c:v>
                </c:pt>
                <c:pt idx="10">
                  <c:v>45868.6231884058</c:v>
                </c:pt>
                <c:pt idx="11">
                  <c:v>45869.962318840582</c:v>
                </c:pt>
                <c:pt idx="12">
                  <c:v>45871.599033816427</c:v>
                </c:pt>
                <c:pt idx="13">
                  <c:v>45873.682125603867</c:v>
                </c:pt>
                <c:pt idx="14">
                  <c:v>45875.393236714976</c:v>
                </c:pt>
                <c:pt idx="15">
                  <c:v>45877.401932367153</c:v>
                </c:pt>
                <c:pt idx="16">
                  <c:v>45879.708212560392</c:v>
                </c:pt>
                <c:pt idx="17">
                  <c:v>45881.121739130438</c:v>
                </c:pt>
                <c:pt idx="18">
                  <c:v>45881.121739130438</c:v>
                </c:pt>
                <c:pt idx="19">
                  <c:v>45884.469565217398</c:v>
                </c:pt>
                <c:pt idx="20">
                  <c:v>45885.213526570056</c:v>
                </c:pt>
                <c:pt idx="21">
                  <c:v>45890.123671497589</c:v>
                </c:pt>
                <c:pt idx="22">
                  <c:v>45892.578743961356</c:v>
                </c:pt>
                <c:pt idx="23">
                  <c:v>45893.769082125604</c:v>
                </c:pt>
                <c:pt idx="24">
                  <c:v>45895.628985507246</c:v>
                </c:pt>
                <c:pt idx="25">
                  <c:v>45898.604830917873</c:v>
                </c:pt>
                <c:pt idx="26">
                  <c:v>45899.348792270532</c:v>
                </c:pt>
                <c:pt idx="27">
                  <c:v>45904.184541062801</c:v>
                </c:pt>
                <c:pt idx="28">
                  <c:v>45909.243478260869</c:v>
                </c:pt>
                <c:pt idx="29">
                  <c:v>45911.103381642512</c:v>
                </c:pt>
                <c:pt idx="30">
                  <c:v>45911.698550724635</c:v>
                </c:pt>
                <c:pt idx="31">
                  <c:v>45911.698550724635</c:v>
                </c:pt>
                <c:pt idx="32">
                  <c:v>45913.037681159418</c:v>
                </c:pt>
                <c:pt idx="33">
                  <c:v>45914.525603864735</c:v>
                </c:pt>
                <c:pt idx="34">
                  <c:v>45915.715942028983</c:v>
                </c:pt>
                <c:pt idx="35">
                  <c:v>45918.542995169082</c:v>
                </c:pt>
                <c:pt idx="36">
                  <c:v>45921.890821256042</c:v>
                </c:pt>
                <c:pt idx="37">
                  <c:v>45926.652173913048</c:v>
                </c:pt>
                <c:pt idx="38">
                  <c:v>45930.000000000007</c:v>
                </c:pt>
                <c:pt idx="39">
                  <c:v>45930.000000000007</c:v>
                </c:pt>
              </c:numCache>
            </c:numRef>
          </c:cat>
          <c:val>
            <c:numRef>
              <c:f>Schedule!$I$6:$I$45</c:f>
              <c:numCache>
                <c:formatCode>General</c:formatCode>
                <c:ptCount val="40"/>
                <c:pt idx="0">
                  <c:v>36</c:v>
                </c:pt>
                <c:pt idx="1">
                  <c:v>50</c:v>
                </c:pt>
                <c:pt idx="2">
                  <c:v>78</c:v>
                </c:pt>
                <c:pt idx="3">
                  <c:v>116</c:v>
                </c:pt>
                <c:pt idx="4">
                  <c:v>137</c:v>
                </c:pt>
                <c:pt idx="5">
                  <c:v>159</c:v>
                </c:pt>
                <c:pt idx="6">
                  <c:v>159</c:v>
                </c:pt>
                <c:pt idx="7">
                  <c:v>159</c:v>
                </c:pt>
                <c:pt idx="8">
                  <c:v>159</c:v>
                </c:pt>
                <c:pt idx="9">
                  <c:v>159</c:v>
                </c:pt>
                <c:pt idx="10">
                  <c:v>159</c:v>
                </c:pt>
                <c:pt idx="11">
                  <c:v>159</c:v>
                </c:pt>
                <c:pt idx="12">
                  <c:v>159</c:v>
                </c:pt>
                <c:pt idx="13">
                  <c:v>159</c:v>
                </c:pt>
                <c:pt idx="14">
                  <c:v>159</c:v>
                </c:pt>
                <c:pt idx="15">
                  <c:v>159</c:v>
                </c:pt>
                <c:pt idx="16">
                  <c:v>159</c:v>
                </c:pt>
                <c:pt idx="17">
                  <c:v>159</c:v>
                </c:pt>
                <c:pt idx="18">
                  <c:v>159</c:v>
                </c:pt>
                <c:pt idx="19">
                  <c:v>159</c:v>
                </c:pt>
                <c:pt idx="20">
                  <c:v>159</c:v>
                </c:pt>
                <c:pt idx="21">
                  <c:v>159</c:v>
                </c:pt>
                <c:pt idx="22">
                  <c:v>159</c:v>
                </c:pt>
                <c:pt idx="23">
                  <c:v>159</c:v>
                </c:pt>
                <c:pt idx="24">
                  <c:v>159</c:v>
                </c:pt>
                <c:pt idx="25">
                  <c:v>159</c:v>
                </c:pt>
                <c:pt idx="26">
                  <c:v>159</c:v>
                </c:pt>
                <c:pt idx="27">
                  <c:v>159</c:v>
                </c:pt>
                <c:pt idx="28">
                  <c:v>159</c:v>
                </c:pt>
                <c:pt idx="29">
                  <c:v>159</c:v>
                </c:pt>
                <c:pt idx="30">
                  <c:v>159</c:v>
                </c:pt>
                <c:pt idx="31">
                  <c:v>159</c:v>
                </c:pt>
                <c:pt idx="32">
                  <c:v>159</c:v>
                </c:pt>
                <c:pt idx="33">
                  <c:v>159</c:v>
                </c:pt>
                <c:pt idx="34">
                  <c:v>159</c:v>
                </c:pt>
                <c:pt idx="35">
                  <c:v>159</c:v>
                </c:pt>
                <c:pt idx="36">
                  <c:v>159</c:v>
                </c:pt>
                <c:pt idx="37">
                  <c:v>159</c:v>
                </c:pt>
                <c:pt idx="38">
                  <c:v>159</c:v>
                </c:pt>
                <c:pt idx="39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1-4D8F-A87A-5142D1B6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588448"/>
        <c:axId val="356586880"/>
      </c:lineChart>
      <c:dateAx>
        <c:axId val="356588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586880"/>
        <c:crosses val="autoZero"/>
        <c:auto val="1"/>
        <c:lblOffset val="100"/>
        <c:baseTimeUnit val="days"/>
        <c:majorUnit val="7"/>
        <c:majorTimeUnit val="days"/>
        <c:minorUnit val="7"/>
        <c:minorTimeUnit val="days"/>
      </c:dateAx>
      <c:valAx>
        <c:axId val="35658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58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1</xdr:row>
      <xdr:rowOff>22860</xdr:rowOff>
    </xdr:from>
    <xdr:to>
      <xdr:col>4</xdr:col>
      <xdr:colOff>386080</xdr:colOff>
      <xdr:row>4</xdr:row>
      <xdr:rowOff>28567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15900"/>
          <a:ext cx="2633980" cy="584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3112207</xdr:colOff>
      <xdr:row>2</xdr:row>
      <xdr:rowOff>179388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3115110" cy="66049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355599</xdr:colOff>
      <xdr:row>3</xdr:row>
      <xdr:rowOff>92080</xdr:rowOff>
    </xdr:from>
    <xdr:to>
      <xdr:col>32</xdr:col>
      <xdr:colOff>146685</xdr:colOff>
      <xdr:row>56</xdr:row>
      <xdr:rowOff>123825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40"/>
  <sheetViews>
    <sheetView showGridLines="0" tabSelected="1" zoomScale="125" zoomScaleNormal="125" zoomScalePageLayoutView="125" workbookViewId="0"/>
  </sheetViews>
  <sheetFormatPr baseColWidth="10" defaultColWidth="8.83203125" defaultRowHeight="15" x14ac:dyDescent="0.2"/>
  <sheetData>
    <row r="6" spans="1:1" x14ac:dyDescent="0.2">
      <c r="A6" s="1" t="s">
        <v>15</v>
      </c>
    </row>
    <row r="7" spans="1:1" x14ac:dyDescent="0.2">
      <c r="A7" s="1"/>
    </row>
    <row r="8" spans="1:1" x14ac:dyDescent="0.2">
      <c r="A8" t="s">
        <v>62</v>
      </c>
    </row>
    <row r="9" spans="1:1" x14ac:dyDescent="0.2">
      <c r="A9" t="s">
        <v>39</v>
      </c>
    </row>
    <row r="10" spans="1:1" x14ac:dyDescent="0.2">
      <c r="A10" t="s">
        <v>38</v>
      </c>
    </row>
    <row r="12" spans="1:1" x14ac:dyDescent="0.2">
      <c r="A12" s="4" t="s">
        <v>58</v>
      </c>
    </row>
    <row r="13" spans="1:1" x14ac:dyDescent="0.2">
      <c r="A13" s="4" t="s">
        <v>59</v>
      </c>
    </row>
    <row r="14" spans="1:1" x14ac:dyDescent="0.2">
      <c r="A14" s="4" t="s">
        <v>60</v>
      </c>
    </row>
    <row r="16" spans="1:1" x14ac:dyDescent="0.2">
      <c r="A16" s="1" t="s">
        <v>19</v>
      </c>
    </row>
    <row r="18" spans="1:1" x14ac:dyDescent="0.2">
      <c r="A18" t="s">
        <v>63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37</v>
      </c>
    </row>
    <row r="22" spans="1:1" x14ac:dyDescent="0.2">
      <c r="A22" t="s">
        <v>35</v>
      </c>
    </row>
    <row r="23" spans="1:1" x14ac:dyDescent="0.2">
      <c r="A23" t="s">
        <v>36</v>
      </c>
    </row>
    <row r="25" spans="1:1" x14ac:dyDescent="0.2">
      <c r="A25" t="s">
        <v>18</v>
      </c>
    </row>
    <row r="26" spans="1:1" x14ac:dyDescent="0.2">
      <c r="A26" t="s">
        <v>21</v>
      </c>
    </row>
    <row r="27" spans="1:1" x14ac:dyDescent="0.2">
      <c r="A27" t="s">
        <v>22</v>
      </c>
    </row>
    <row r="28" spans="1:1" x14ac:dyDescent="0.2">
      <c r="A28" t="s">
        <v>23</v>
      </c>
    </row>
    <row r="30" spans="1:1" x14ac:dyDescent="0.2">
      <c r="A30" s="1" t="s">
        <v>20</v>
      </c>
    </row>
    <row r="31" spans="1:1" x14ac:dyDescent="0.2">
      <c r="A31" s="1"/>
    </row>
    <row r="32" spans="1:1" x14ac:dyDescent="0.2">
      <c r="A32" t="s">
        <v>24</v>
      </c>
    </row>
    <row r="33" spans="1:1" x14ac:dyDescent="0.2">
      <c r="A33" t="s">
        <v>25</v>
      </c>
    </row>
    <row r="35" spans="1:1" x14ac:dyDescent="0.2">
      <c r="A35" t="s">
        <v>26</v>
      </c>
    </row>
    <row r="36" spans="1:1" x14ac:dyDescent="0.2">
      <c r="A36" t="s">
        <v>27</v>
      </c>
    </row>
    <row r="37" spans="1:1" x14ac:dyDescent="0.2">
      <c r="A37" t="s">
        <v>28</v>
      </c>
    </row>
    <row r="40" spans="1:1" x14ac:dyDescent="0.2">
      <c r="A40" s="1"/>
    </row>
  </sheetData>
  <phoneticPr fontId="6" type="noConversion"/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N61"/>
  <sheetViews>
    <sheetView showGridLines="0" zoomScale="85" zoomScaleNormal="85" zoomScalePageLayoutView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83203125" defaultRowHeight="16" x14ac:dyDescent="0.2"/>
  <cols>
    <col min="1" max="1" width="3.5" style="6" customWidth="1"/>
    <col min="2" max="3" width="11.5" style="6" customWidth="1"/>
    <col min="4" max="4" width="49.6640625" style="6" customWidth="1"/>
    <col min="5" max="5" width="145.6640625" style="6" bestFit="1" customWidth="1"/>
    <col min="6" max="6" width="8.83203125" style="6"/>
    <col min="7" max="7" width="14.5" style="6" customWidth="1"/>
    <col min="8" max="10" width="8.6640625" style="6" bestFit="1" customWidth="1"/>
    <col min="11" max="12" width="8.83203125" style="6"/>
    <col min="13" max="13" width="10.83203125" style="6" customWidth="1"/>
    <col min="14" max="14" width="12.1640625" style="6" customWidth="1"/>
    <col min="15" max="16384" width="8.83203125" style="6"/>
  </cols>
  <sheetData>
    <row r="1" spans="1:14" ht="23" customHeight="1" x14ac:dyDescent="0.2">
      <c r="D1" s="8">
        <v>45853</v>
      </c>
      <c r="L1" s="50" t="s">
        <v>1</v>
      </c>
      <c r="M1" s="51"/>
      <c r="N1" s="9">
        <f>N3/N2</f>
        <v>0.15362318840579711</v>
      </c>
    </row>
    <row r="2" spans="1:14" x14ac:dyDescent="0.2">
      <c r="L2" s="6" t="s">
        <v>2</v>
      </c>
      <c r="N2" s="10">
        <f>SUM(F6:F45)</f>
        <v>1035</v>
      </c>
    </row>
    <row r="3" spans="1:14" x14ac:dyDescent="0.2">
      <c r="L3" s="6" t="s">
        <v>3</v>
      </c>
      <c r="N3" s="10">
        <f>SUMIF(G6:G45,"Yes",F6:F45)</f>
        <v>159</v>
      </c>
    </row>
    <row r="4" spans="1:14" ht="17" thickBot="1" x14ac:dyDescent="0.25">
      <c r="F4" s="11" t="s">
        <v>44</v>
      </c>
    </row>
    <row r="5" spans="1:14" ht="35" thickBot="1" x14ac:dyDescent="0.25">
      <c r="A5" s="12"/>
      <c r="B5" s="13" t="s">
        <v>61</v>
      </c>
      <c r="C5" s="14" t="s">
        <v>4</v>
      </c>
      <c r="D5" s="13" t="s">
        <v>106</v>
      </c>
      <c r="E5" s="13" t="s">
        <v>9</v>
      </c>
      <c r="F5" s="13" t="s">
        <v>0</v>
      </c>
      <c r="G5" s="13" t="s">
        <v>5</v>
      </c>
      <c r="H5" s="15" t="s">
        <v>6</v>
      </c>
      <c r="I5" s="16" t="s">
        <v>7</v>
      </c>
      <c r="J5" s="17" t="s">
        <v>8</v>
      </c>
    </row>
    <row r="6" spans="1:14" x14ac:dyDescent="0.2">
      <c r="A6" s="18"/>
      <c r="B6" s="57">
        <f>StartDate+VLOOKUP(E6,DayLookUp,4,FALSE)</f>
        <v>45854.487922705317</v>
      </c>
      <c r="C6" s="19">
        <v>45852</v>
      </c>
      <c r="D6" s="6" t="s">
        <v>80</v>
      </c>
      <c r="E6" s="5" t="s">
        <v>102</v>
      </c>
      <c r="F6" s="5">
        <v>20</v>
      </c>
      <c r="G6" s="11" t="str">
        <f>IF(ISBLANK(C6),"No","Yes")</f>
        <v>Yes</v>
      </c>
      <c r="H6" s="20">
        <f>SUM($F$6:F6)</f>
        <v>20</v>
      </c>
      <c r="I6" s="21">
        <f t="shared" ref="I6" si="0">SUMIFS(PgCnt,CompFlag,"Yes",ActFDate,"&lt;="&amp;B6)</f>
        <v>36</v>
      </c>
      <c r="J6" s="22">
        <f t="shared" ref="J6" si="1">I6/H6</f>
        <v>1.8</v>
      </c>
    </row>
    <row r="7" spans="1:14" ht="16" customHeight="1" x14ac:dyDescent="0.2">
      <c r="A7" s="23"/>
      <c r="B7" s="57">
        <f>B6+VLOOKUP(E7,DayLookUp,4,FALSE)</f>
        <v>45855.678260869565</v>
      </c>
      <c r="C7" s="25">
        <f>C6+2</f>
        <v>45854</v>
      </c>
      <c r="D7" s="6" t="s">
        <v>80</v>
      </c>
      <c r="E7" s="5" t="s">
        <v>103</v>
      </c>
      <c r="F7" s="5">
        <v>16</v>
      </c>
      <c r="G7" s="11" t="str">
        <f t="shared" ref="G7:G45" si="2">IF(ISBLANK(C7),"No","Yes")</f>
        <v>Yes</v>
      </c>
      <c r="H7" s="26">
        <f>SUM($F$6:F7)</f>
        <v>36</v>
      </c>
      <c r="I7" s="44">
        <f t="shared" ref="I7:I16" si="3">SUMIFS(PgCnt,CompFlag,"Yes",ActFDate,"&lt;="&amp;B7)</f>
        <v>50</v>
      </c>
      <c r="J7" s="27">
        <f t="shared" ref="J7:J16" si="4">I7/H7</f>
        <v>1.3888888888888888</v>
      </c>
    </row>
    <row r="8" spans="1:14" ht="16" customHeight="1" x14ac:dyDescent="0.2">
      <c r="A8" s="23"/>
      <c r="B8" s="57">
        <f>B7+VLOOKUP(E8,DayLookUp,4,FALSE)</f>
        <v>45856.719806763285</v>
      </c>
      <c r="C8" s="25">
        <f t="shared" ref="C8:C13" si="5">C7+1</f>
        <v>45855</v>
      </c>
      <c r="D8" s="6" t="s">
        <v>80</v>
      </c>
      <c r="E8" s="5" t="s">
        <v>104</v>
      </c>
      <c r="F8" s="5">
        <v>14</v>
      </c>
      <c r="G8" s="11" t="str">
        <f t="shared" si="2"/>
        <v>Yes</v>
      </c>
      <c r="H8" s="26">
        <f>SUM($F$6:F8)</f>
        <v>50</v>
      </c>
      <c r="I8" s="44">
        <f>SUMIFS(PgCnt,CompFlag,"Yes",ActFDate,"&lt;="&amp;B8)</f>
        <v>78</v>
      </c>
      <c r="J8" s="27">
        <f t="shared" si="4"/>
        <v>1.56</v>
      </c>
    </row>
    <row r="9" spans="1:14" ht="16" customHeight="1" x14ac:dyDescent="0.2">
      <c r="A9" s="23"/>
      <c r="B9" s="57">
        <f>B8+VLOOKUP(E9,DayLookUp,4,FALSE)</f>
        <v>45858.802898550726</v>
      </c>
      <c r="C9" s="25">
        <f t="shared" si="5"/>
        <v>45856</v>
      </c>
      <c r="D9" s="6" t="s">
        <v>80</v>
      </c>
      <c r="E9" s="5" t="s">
        <v>65</v>
      </c>
      <c r="F9" s="5">
        <v>28</v>
      </c>
      <c r="G9" s="11" t="str">
        <f t="shared" si="2"/>
        <v>Yes</v>
      </c>
      <c r="H9" s="26">
        <f>SUM($F$6:F9)</f>
        <v>78</v>
      </c>
      <c r="I9" s="44">
        <f t="shared" si="3"/>
        <v>116</v>
      </c>
      <c r="J9" s="27">
        <f t="shared" si="4"/>
        <v>1.4871794871794872</v>
      </c>
    </row>
    <row r="10" spans="1:14" ht="16" customHeight="1" x14ac:dyDescent="0.2">
      <c r="A10" s="23"/>
      <c r="B10" s="57">
        <f>B9+VLOOKUP(E10,DayLookUp,4,FALSE)</f>
        <v>45859.546859903385</v>
      </c>
      <c r="C10" s="25">
        <f t="shared" si="5"/>
        <v>45857</v>
      </c>
      <c r="D10" s="6" t="s">
        <v>80</v>
      </c>
      <c r="E10" s="5" t="s">
        <v>66</v>
      </c>
      <c r="F10" s="5">
        <v>10</v>
      </c>
      <c r="G10" s="11" t="str">
        <f t="shared" si="2"/>
        <v>Yes</v>
      </c>
      <c r="H10" s="26">
        <f>SUM($F$6:F10)</f>
        <v>88</v>
      </c>
      <c r="I10" s="44">
        <f t="shared" si="3"/>
        <v>137</v>
      </c>
      <c r="J10" s="27">
        <f t="shared" si="4"/>
        <v>1.5568181818181819</v>
      </c>
    </row>
    <row r="11" spans="1:14" ht="16" customHeight="1" x14ac:dyDescent="0.2">
      <c r="A11" s="23"/>
      <c r="B11" s="57">
        <f>B10+VLOOKUP(E11,DayLookUp,4,FALSE)</f>
        <v>45861.629951690826</v>
      </c>
      <c r="C11" s="25">
        <f t="shared" si="5"/>
        <v>45858</v>
      </c>
      <c r="D11" s="6" t="s">
        <v>80</v>
      </c>
      <c r="E11" s="5" t="s">
        <v>67</v>
      </c>
      <c r="F11" s="5">
        <v>28</v>
      </c>
      <c r="G11" s="11" t="str">
        <f t="shared" ref="G11:G15" si="6">IF(ISBLANK(C11),"No","Yes")</f>
        <v>Yes</v>
      </c>
      <c r="H11" s="26">
        <f>SUM($F$6:F11)</f>
        <v>116</v>
      </c>
      <c r="I11" s="44">
        <f t="shared" ref="I11:I15" si="7">SUMIFS(PgCnt,CompFlag,"Yes",ActFDate,"&lt;="&amp;B11)</f>
        <v>159</v>
      </c>
      <c r="J11" s="27">
        <f t="shared" ref="J11:J15" si="8">I11/H11</f>
        <v>1.3706896551724137</v>
      </c>
    </row>
    <row r="12" spans="1:14" ht="16" customHeight="1" x14ac:dyDescent="0.2">
      <c r="A12" s="23"/>
      <c r="B12" s="57">
        <f>B11+VLOOKUP(E12,DayLookUp,4,FALSE)</f>
        <v>45863.192270531406</v>
      </c>
      <c r="C12" s="25">
        <f>C11+1</f>
        <v>45859</v>
      </c>
      <c r="D12" s="6" t="s">
        <v>80</v>
      </c>
      <c r="E12" s="5" t="s">
        <v>68</v>
      </c>
      <c r="F12" s="5">
        <v>21</v>
      </c>
      <c r="G12" s="11" t="str">
        <f t="shared" si="6"/>
        <v>Yes</v>
      </c>
      <c r="H12" s="26">
        <f>SUM($F$6:F12)</f>
        <v>137</v>
      </c>
      <c r="I12" s="44">
        <f t="shared" si="7"/>
        <v>159</v>
      </c>
      <c r="J12" s="27">
        <f t="shared" si="8"/>
        <v>1.1605839416058394</v>
      </c>
    </row>
    <row r="13" spans="1:14" ht="16" customHeight="1" x14ac:dyDescent="0.2">
      <c r="A13" s="23"/>
      <c r="B13" s="57">
        <f>B12+VLOOKUP(E13,DayLookUp,4,FALSE)</f>
        <v>45864.828985507251</v>
      </c>
      <c r="C13" s="25">
        <f t="shared" si="5"/>
        <v>45860</v>
      </c>
      <c r="D13" s="6" t="s">
        <v>80</v>
      </c>
      <c r="E13" s="5" t="s">
        <v>69</v>
      </c>
      <c r="F13" s="5">
        <v>22</v>
      </c>
      <c r="G13" s="11" t="str">
        <f t="shared" si="6"/>
        <v>Yes</v>
      </c>
      <c r="H13" s="26">
        <f>SUM($F$6:F13)</f>
        <v>159</v>
      </c>
      <c r="I13" s="44">
        <f t="shared" si="7"/>
        <v>159</v>
      </c>
      <c r="J13" s="27">
        <f t="shared" si="8"/>
        <v>1</v>
      </c>
    </row>
    <row r="14" spans="1:14" ht="16" customHeight="1" x14ac:dyDescent="0.2">
      <c r="A14" s="23"/>
      <c r="B14" s="57">
        <f>B13+VLOOKUP(E14,DayLookUp,4,FALSE)</f>
        <v>45865.721739130437</v>
      </c>
      <c r="C14" s="25"/>
      <c r="D14" s="6" t="s">
        <v>80</v>
      </c>
      <c r="E14" s="5" t="s">
        <v>70</v>
      </c>
      <c r="F14" s="5">
        <v>12</v>
      </c>
      <c r="G14" s="11" t="str">
        <f t="shared" si="6"/>
        <v>No</v>
      </c>
      <c r="H14" s="26">
        <f>SUM($F$6:F14)</f>
        <v>171</v>
      </c>
      <c r="I14" s="44">
        <f t="shared" si="7"/>
        <v>159</v>
      </c>
      <c r="J14" s="27">
        <f t="shared" si="8"/>
        <v>0.92982456140350878</v>
      </c>
    </row>
    <row r="15" spans="1:14" ht="16" customHeight="1" x14ac:dyDescent="0.2">
      <c r="A15" s="23"/>
      <c r="B15" s="57">
        <f>B14+VLOOKUP(E15,DayLookUp,4,FALSE)</f>
        <v>45867.581642512079</v>
      </c>
      <c r="C15" s="25"/>
      <c r="D15" s="6" t="s">
        <v>80</v>
      </c>
      <c r="E15" s="5" t="s">
        <v>71</v>
      </c>
      <c r="F15" s="5">
        <v>25</v>
      </c>
      <c r="G15" s="11" t="str">
        <f t="shared" si="6"/>
        <v>No</v>
      </c>
      <c r="H15" s="26">
        <f>SUM($F$6:F15)</f>
        <v>196</v>
      </c>
      <c r="I15" s="44">
        <f t="shared" si="7"/>
        <v>159</v>
      </c>
      <c r="J15" s="27">
        <f t="shared" si="8"/>
        <v>0.81122448979591832</v>
      </c>
    </row>
    <row r="16" spans="1:14" ht="16" customHeight="1" x14ac:dyDescent="0.2">
      <c r="A16" s="23"/>
      <c r="B16" s="57">
        <f>B15+VLOOKUP(E16,DayLookUp,4,FALSE)</f>
        <v>45868.6231884058</v>
      </c>
      <c r="C16" s="25"/>
      <c r="D16" s="6" t="s">
        <v>80</v>
      </c>
      <c r="E16" s="5" t="s">
        <v>72</v>
      </c>
      <c r="F16" s="5">
        <v>14</v>
      </c>
      <c r="G16" s="11" t="str">
        <f t="shared" si="2"/>
        <v>No</v>
      </c>
      <c r="H16" s="26">
        <f>SUM($F$6:F16)</f>
        <v>210</v>
      </c>
      <c r="I16" s="44">
        <f t="shared" si="3"/>
        <v>159</v>
      </c>
      <c r="J16" s="27">
        <f t="shared" si="4"/>
        <v>0.75714285714285712</v>
      </c>
    </row>
    <row r="17" spans="1:10" ht="16" customHeight="1" x14ac:dyDescent="0.2">
      <c r="A17" s="23"/>
      <c r="B17" s="57">
        <f>B16+VLOOKUP(E17,DayLookUp,4,FALSE)</f>
        <v>45869.962318840582</v>
      </c>
      <c r="C17" s="25"/>
      <c r="D17" s="6" t="s">
        <v>80</v>
      </c>
      <c r="E17" s="5" t="s">
        <v>73</v>
      </c>
      <c r="F17" s="5">
        <v>18</v>
      </c>
      <c r="G17" s="11" t="str">
        <f t="shared" si="2"/>
        <v>No</v>
      </c>
      <c r="H17" s="26">
        <f>SUM($F$6:F17)</f>
        <v>228</v>
      </c>
      <c r="I17" s="44">
        <f t="shared" ref="I17:I45" si="9">SUMIFS(PgCnt,CompFlag,"Yes",ActFDate,"&lt;="&amp;B17)</f>
        <v>159</v>
      </c>
      <c r="J17" s="27">
        <f t="shared" ref="J17:J45" si="10">I17/H17</f>
        <v>0.69736842105263153</v>
      </c>
    </row>
    <row r="18" spans="1:10" ht="16" customHeight="1" x14ac:dyDescent="0.2">
      <c r="A18" s="23"/>
      <c r="B18" s="57">
        <f>B17+VLOOKUP(E18,DayLookUp,4,FALSE)</f>
        <v>45871.599033816427</v>
      </c>
      <c r="C18" s="25"/>
      <c r="D18" s="6" t="s">
        <v>80</v>
      </c>
      <c r="E18" s="5" t="s">
        <v>74</v>
      </c>
      <c r="F18" s="5">
        <v>22</v>
      </c>
      <c r="G18" s="11" t="str">
        <f t="shared" si="2"/>
        <v>No</v>
      </c>
      <c r="H18" s="26">
        <f>SUM($F$6:F18)</f>
        <v>250</v>
      </c>
      <c r="I18" s="44">
        <f t="shared" si="9"/>
        <v>159</v>
      </c>
      <c r="J18" s="27">
        <f t="shared" si="10"/>
        <v>0.63600000000000001</v>
      </c>
    </row>
    <row r="19" spans="1:10" ht="16" customHeight="1" x14ac:dyDescent="0.2">
      <c r="A19" s="23"/>
      <c r="B19" s="57">
        <f>B18+VLOOKUP(E19,DayLookUp,4,FALSE)</f>
        <v>45873.682125603867</v>
      </c>
      <c r="C19" s="25"/>
      <c r="D19" s="6" t="s">
        <v>80</v>
      </c>
      <c r="E19" s="5" t="s">
        <v>75</v>
      </c>
      <c r="F19" s="5">
        <v>28</v>
      </c>
      <c r="G19" s="11" t="str">
        <f t="shared" si="2"/>
        <v>No</v>
      </c>
      <c r="H19" s="26">
        <f>SUM($F$6:F19)</f>
        <v>278</v>
      </c>
      <c r="I19" s="44">
        <f t="shared" si="9"/>
        <v>159</v>
      </c>
      <c r="J19" s="27">
        <f t="shared" si="10"/>
        <v>0.57194244604316546</v>
      </c>
    </row>
    <row r="20" spans="1:10" ht="16" customHeight="1" x14ac:dyDescent="0.2">
      <c r="A20" s="23"/>
      <c r="B20" s="57">
        <f>B19+VLOOKUP(E20,DayLookUp,4,FALSE)</f>
        <v>45875.393236714976</v>
      </c>
      <c r="C20" s="25"/>
      <c r="D20" s="6" t="s">
        <v>80</v>
      </c>
      <c r="E20" s="5" t="s">
        <v>76</v>
      </c>
      <c r="F20" s="5">
        <v>23</v>
      </c>
      <c r="G20" s="11" t="str">
        <f t="shared" si="2"/>
        <v>No</v>
      </c>
      <c r="H20" s="26">
        <f>SUM($F$6:F20)</f>
        <v>301</v>
      </c>
      <c r="I20" s="44">
        <f t="shared" si="9"/>
        <v>159</v>
      </c>
      <c r="J20" s="27">
        <f t="shared" si="10"/>
        <v>0.52823920265780733</v>
      </c>
    </row>
    <row r="21" spans="1:10" ht="16" customHeight="1" x14ac:dyDescent="0.2">
      <c r="A21" s="23"/>
      <c r="B21" s="57">
        <f>B20+VLOOKUP(E21,DayLookUp,4,FALSE)</f>
        <v>45877.401932367153</v>
      </c>
      <c r="C21" s="25"/>
      <c r="D21" s="6" t="s">
        <v>80</v>
      </c>
      <c r="E21" s="5" t="s">
        <v>77</v>
      </c>
      <c r="F21" s="5">
        <v>27</v>
      </c>
      <c r="G21" s="11" t="str">
        <f t="shared" si="2"/>
        <v>No</v>
      </c>
      <c r="H21" s="26">
        <f>SUM($F$6:F21)</f>
        <v>328</v>
      </c>
      <c r="I21" s="44">
        <f t="shared" si="9"/>
        <v>159</v>
      </c>
      <c r="J21" s="27">
        <f t="shared" si="10"/>
        <v>0.4847560975609756</v>
      </c>
    </row>
    <row r="22" spans="1:10" ht="16" customHeight="1" x14ac:dyDescent="0.2">
      <c r="A22" s="23"/>
      <c r="B22" s="57">
        <f>B21+VLOOKUP(E22,DayLookUp,4,FALSE)</f>
        <v>45879.708212560392</v>
      </c>
      <c r="C22" s="25"/>
      <c r="D22" s="6" t="s">
        <v>80</v>
      </c>
      <c r="E22" s="5" t="s">
        <v>78</v>
      </c>
      <c r="F22" s="5">
        <v>31</v>
      </c>
      <c r="G22" s="11" t="str">
        <f t="shared" si="2"/>
        <v>No</v>
      </c>
      <c r="H22" s="26">
        <f>SUM($F$6:F22)</f>
        <v>359</v>
      </c>
      <c r="I22" s="44">
        <f t="shared" si="9"/>
        <v>159</v>
      </c>
      <c r="J22" s="27">
        <f t="shared" si="10"/>
        <v>0.44289693593314761</v>
      </c>
    </row>
    <row r="23" spans="1:10" ht="16" customHeight="1" x14ac:dyDescent="0.2">
      <c r="A23" s="23"/>
      <c r="B23" s="57">
        <f>B22+VLOOKUP(E23,DayLookUp,4,FALSE)</f>
        <v>45881.121739130438</v>
      </c>
      <c r="C23" s="25"/>
      <c r="D23" s="6" t="s">
        <v>80</v>
      </c>
      <c r="E23" s="5" t="s">
        <v>79</v>
      </c>
      <c r="F23" s="5">
        <v>19</v>
      </c>
      <c r="G23" s="11" t="str">
        <f t="shared" si="2"/>
        <v>No</v>
      </c>
      <c r="H23" s="26">
        <f>SUM($F$6:F23)</f>
        <v>378</v>
      </c>
      <c r="I23" s="44">
        <f t="shared" si="9"/>
        <v>159</v>
      </c>
      <c r="J23" s="27">
        <f t="shared" si="10"/>
        <v>0.42063492063492064</v>
      </c>
    </row>
    <row r="24" spans="1:10" ht="16" customHeight="1" x14ac:dyDescent="0.2">
      <c r="A24" s="23"/>
      <c r="B24" s="57">
        <f>B23+VLOOKUP(E24,DayLookUp,4,FALSE)</f>
        <v>45881.121739130438</v>
      </c>
      <c r="C24" s="25"/>
      <c r="D24" s="45"/>
      <c r="E24" s="46" t="s">
        <v>48</v>
      </c>
      <c r="F24" s="47"/>
      <c r="G24" s="11" t="str">
        <f t="shared" si="2"/>
        <v>No</v>
      </c>
      <c r="H24" s="26">
        <f>SUM($F$6:F24)</f>
        <v>378</v>
      </c>
      <c r="I24" s="44">
        <f t="shared" si="9"/>
        <v>159</v>
      </c>
      <c r="J24" s="27">
        <f t="shared" si="10"/>
        <v>0.42063492063492064</v>
      </c>
    </row>
    <row r="25" spans="1:10" ht="16" customHeight="1" x14ac:dyDescent="0.2">
      <c r="A25" s="23"/>
      <c r="B25" s="57">
        <f>B24+VLOOKUP(E25,DayLookUp,4,FALSE)</f>
        <v>45884.469565217398</v>
      </c>
      <c r="C25" s="25"/>
      <c r="D25" s="6" t="s">
        <v>81</v>
      </c>
      <c r="E25" s="5" t="s">
        <v>83</v>
      </c>
      <c r="F25" s="5">
        <v>45</v>
      </c>
      <c r="G25" s="11" t="str">
        <f t="shared" si="2"/>
        <v>No</v>
      </c>
      <c r="H25" s="26">
        <f>SUM($F$6:F25)</f>
        <v>423</v>
      </c>
      <c r="I25" s="44">
        <f t="shared" si="9"/>
        <v>159</v>
      </c>
      <c r="J25" s="27">
        <f t="shared" si="10"/>
        <v>0.37588652482269502</v>
      </c>
    </row>
    <row r="26" spans="1:10" ht="16" customHeight="1" x14ac:dyDescent="0.2">
      <c r="A26" s="23"/>
      <c r="B26" s="57">
        <f>B25+VLOOKUP(E26,DayLookUp,4,FALSE)</f>
        <v>45885.213526570056</v>
      </c>
      <c r="C26" s="25"/>
      <c r="D26" s="6" t="s">
        <v>81</v>
      </c>
      <c r="E26" s="5" t="s">
        <v>84</v>
      </c>
      <c r="F26" s="5">
        <v>10</v>
      </c>
      <c r="G26" s="11" t="str">
        <f t="shared" si="2"/>
        <v>No</v>
      </c>
      <c r="H26" s="26">
        <f>SUM($F$6:F26)</f>
        <v>433</v>
      </c>
      <c r="I26" s="44">
        <f t="shared" si="9"/>
        <v>159</v>
      </c>
      <c r="J26" s="27">
        <f t="shared" si="10"/>
        <v>0.3672055427251732</v>
      </c>
    </row>
    <row r="27" spans="1:10" ht="16" customHeight="1" x14ac:dyDescent="0.2">
      <c r="A27" s="28"/>
      <c r="B27" s="57">
        <f>B26+VLOOKUP(E27,DayLookUp,4,FALSE)</f>
        <v>45890.123671497589</v>
      </c>
      <c r="C27" s="25"/>
      <c r="D27" s="6" t="s">
        <v>81</v>
      </c>
      <c r="E27" s="5" t="s">
        <v>85</v>
      </c>
      <c r="F27" s="5">
        <v>66</v>
      </c>
      <c r="G27" s="11" t="str">
        <f t="shared" si="2"/>
        <v>No</v>
      </c>
      <c r="H27" s="26">
        <f>SUM($F$6:F27)</f>
        <v>499</v>
      </c>
      <c r="I27" s="44">
        <f t="shared" si="9"/>
        <v>159</v>
      </c>
      <c r="J27" s="27">
        <f t="shared" si="10"/>
        <v>0.31863727454909818</v>
      </c>
    </row>
    <row r="28" spans="1:10" ht="16" customHeight="1" x14ac:dyDescent="0.2">
      <c r="A28" s="23"/>
      <c r="B28" s="57">
        <f>B27+VLOOKUP(E28,DayLookUp,4,FALSE)</f>
        <v>45892.578743961356</v>
      </c>
      <c r="C28" s="25"/>
      <c r="D28" s="6" t="s">
        <v>81</v>
      </c>
      <c r="E28" s="5" t="s">
        <v>86</v>
      </c>
      <c r="F28" s="5">
        <v>33</v>
      </c>
      <c r="G28" s="11" t="str">
        <f t="shared" si="2"/>
        <v>No</v>
      </c>
      <c r="H28" s="26">
        <f>SUM($F$6:F28)</f>
        <v>532</v>
      </c>
      <c r="I28" s="44">
        <f t="shared" si="9"/>
        <v>159</v>
      </c>
      <c r="J28" s="27">
        <f t="shared" si="10"/>
        <v>0.29887218045112784</v>
      </c>
    </row>
    <row r="29" spans="1:10" ht="16" customHeight="1" x14ac:dyDescent="0.2">
      <c r="A29" s="23"/>
      <c r="B29" s="57">
        <f>B28+VLOOKUP(E29,DayLookUp,4,FALSE)</f>
        <v>45893.769082125604</v>
      </c>
      <c r="C29" s="25"/>
      <c r="D29" s="6" t="s">
        <v>81</v>
      </c>
      <c r="E29" s="5" t="s">
        <v>87</v>
      </c>
      <c r="F29" s="5">
        <v>16</v>
      </c>
      <c r="G29" s="11" t="str">
        <f t="shared" si="2"/>
        <v>No</v>
      </c>
      <c r="H29" s="26">
        <f>SUM($F$6:F29)</f>
        <v>548</v>
      </c>
      <c r="I29" s="44">
        <f t="shared" si="9"/>
        <v>159</v>
      </c>
      <c r="J29" s="27">
        <f t="shared" si="10"/>
        <v>0.29014598540145986</v>
      </c>
    </row>
    <row r="30" spans="1:10" ht="16" customHeight="1" x14ac:dyDescent="0.2">
      <c r="A30" s="23"/>
      <c r="B30" s="57">
        <f>B29+VLOOKUP(E30,DayLookUp,4,FALSE)</f>
        <v>45895.628985507246</v>
      </c>
      <c r="C30" s="25"/>
      <c r="D30" s="6" t="s">
        <v>81</v>
      </c>
      <c r="E30" s="5" t="s">
        <v>88</v>
      </c>
      <c r="F30" s="5">
        <v>25</v>
      </c>
      <c r="G30" s="11" t="str">
        <f t="shared" si="2"/>
        <v>No</v>
      </c>
      <c r="H30" s="26">
        <f>SUM($F$6:F30)</f>
        <v>573</v>
      </c>
      <c r="I30" s="44">
        <f t="shared" si="9"/>
        <v>159</v>
      </c>
      <c r="J30" s="27">
        <f t="shared" si="10"/>
        <v>0.27748691099476441</v>
      </c>
    </row>
    <row r="31" spans="1:10" ht="16" customHeight="1" x14ac:dyDescent="0.2">
      <c r="A31" s="23"/>
      <c r="B31" s="57">
        <f>B30+VLOOKUP(E31,DayLookUp,4,FALSE)</f>
        <v>45898.604830917873</v>
      </c>
      <c r="C31" s="25"/>
      <c r="D31" s="6" t="s">
        <v>81</v>
      </c>
      <c r="E31" s="5" t="s">
        <v>89</v>
      </c>
      <c r="F31" s="5">
        <v>40</v>
      </c>
      <c r="G31" s="11" t="str">
        <f t="shared" si="2"/>
        <v>No</v>
      </c>
      <c r="H31" s="26">
        <f>SUM($F$6:F31)</f>
        <v>613</v>
      </c>
      <c r="I31" s="44">
        <f t="shared" si="9"/>
        <v>159</v>
      </c>
      <c r="J31" s="27">
        <f t="shared" si="10"/>
        <v>0.25938009787928223</v>
      </c>
    </row>
    <row r="32" spans="1:10" ht="16" customHeight="1" x14ac:dyDescent="0.2">
      <c r="A32" s="23"/>
      <c r="B32" s="57">
        <f>B31+VLOOKUP(E32,DayLookUp,4,FALSE)</f>
        <v>45899.348792270532</v>
      </c>
      <c r="C32" s="25"/>
      <c r="D32" s="6" t="s">
        <v>81</v>
      </c>
      <c r="E32" s="5" t="s">
        <v>90</v>
      </c>
      <c r="F32" s="5">
        <v>10</v>
      </c>
      <c r="G32" s="11" t="str">
        <f t="shared" si="2"/>
        <v>No</v>
      </c>
      <c r="H32" s="26">
        <f>SUM($F$6:F32)</f>
        <v>623</v>
      </c>
      <c r="I32" s="44">
        <f t="shared" si="9"/>
        <v>159</v>
      </c>
      <c r="J32" s="27">
        <f t="shared" si="10"/>
        <v>0.2552166934189406</v>
      </c>
    </row>
    <row r="33" spans="1:10" ht="16" customHeight="1" x14ac:dyDescent="0.2">
      <c r="A33" s="23"/>
      <c r="B33" s="57">
        <f>B32+VLOOKUP(E33,DayLookUp,4,FALSE)</f>
        <v>45904.184541062801</v>
      </c>
      <c r="C33" s="25"/>
      <c r="D33" s="6" t="s">
        <v>81</v>
      </c>
      <c r="E33" s="5" t="s">
        <v>91</v>
      </c>
      <c r="F33" s="5">
        <v>65</v>
      </c>
      <c r="G33" s="11" t="str">
        <f t="shared" si="2"/>
        <v>No</v>
      </c>
      <c r="H33" s="26">
        <f>SUM($F$6:F33)</f>
        <v>688</v>
      </c>
      <c r="I33" s="44">
        <f t="shared" si="9"/>
        <v>159</v>
      </c>
      <c r="J33" s="27">
        <f t="shared" si="10"/>
        <v>0.23110465116279069</v>
      </c>
    </row>
    <row r="34" spans="1:10" ht="16" customHeight="1" x14ac:dyDescent="0.2">
      <c r="A34" s="23"/>
      <c r="B34" s="57">
        <f>B33+VLOOKUP(E34,DayLookUp,4,FALSE)</f>
        <v>45909.243478260869</v>
      </c>
      <c r="C34" s="25"/>
      <c r="D34" s="6" t="s">
        <v>81</v>
      </c>
      <c r="E34" s="5" t="s">
        <v>92</v>
      </c>
      <c r="F34" s="5">
        <v>68</v>
      </c>
      <c r="G34" s="11" t="str">
        <f t="shared" si="2"/>
        <v>No</v>
      </c>
      <c r="H34" s="26">
        <f>SUM($F$6:F34)</f>
        <v>756</v>
      </c>
      <c r="I34" s="44">
        <f t="shared" si="9"/>
        <v>159</v>
      </c>
      <c r="J34" s="27">
        <f t="shared" si="10"/>
        <v>0.21031746031746032</v>
      </c>
    </row>
    <row r="35" spans="1:10" ht="16" customHeight="1" x14ac:dyDescent="0.2">
      <c r="A35" s="23"/>
      <c r="B35" s="57">
        <f>B34+VLOOKUP(E35,DayLookUp,4,FALSE)</f>
        <v>45911.103381642512</v>
      </c>
      <c r="C35" s="25"/>
      <c r="D35" s="6" t="s">
        <v>81</v>
      </c>
      <c r="E35" s="5" t="s">
        <v>93</v>
      </c>
      <c r="F35" s="5">
        <v>25</v>
      </c>
      <c r="G35" s="11" t="str">
        <f t="shared" si="2"/>
        <v>No</v>
      </c>
      <c r="H35" s="26">
        <f>SUM($F$6:F35)</f>
        <v>781</v>
      </c>
      <c r="I35" s="44">
        <f t="shared" si="9"/>
        <v>159</v>
      </c>
      <c r="J35" s="27">
        <f t="shared" si="10"/>
        <v>0.20358514724711907</v>
      </c>
    </row>
    <row r="36" spans="1:10" ht="16" customHeight="1" x14ac:dyDescent="0.2">
      <c r="A36" s="23"/>
      <c r="B36" s="57">
        <f>B35+VLOOKUP(E36,DayLookUp,4,FALSE)</f>
        <v>45911.698550724635</v>
      </c>
      <c r="C36" s="25"/>
      <c r="D36" s="6" t="s">
        <v>81</v>
      </c>
      <c r="E36" s="5" t="s">
        <v>94</v>
      </c>
      <c r="F36" s="5">
        <v>8</v>
      </c>
      <c r="G36" s="11" t="str">
        <f t="shared" si="2"/>
        <v>No</v>
      </c>
      <c r="H36" s="26">
        <f>SUM($F$6:F36)</f>
        <v>789</v>
      </c>
      <c r="I36" s="44">
        <f t="shared" si="9"/>
        <v>159</v>
      </c>
      <c r="J36" s="27">
        <f t="shared" si="10"/>
        <v>0.20152091254752852</v>
      </c>
    </row>
    <row r="37" spans="1:10" ht="16" customHeight="1" x14ac:dyDescent="0.2">
      <c r="A37" s="23"/>
      <c r="B37" s="57">
        <f>B36+VLOOKUP(E37,DayLookUp,4,FALSE)</f>
        <v>45911.698550724635</v>
      </c>
      <c r="C37" s="25"/>
      <c r="D37" s="45"/>
      <c r="E37" s="46" t="s">
        <v>40</v>
      </c>
      <c r="F37" s="47"/>
      <c r="G37" s="11" t="str">
        <f t="shared" si="2"/>
        <v>No</v>
      </c>
      <c r="H37" s="26">
        <f>SUM($F$6:F37)</f>
        <v>789</v>
      </c>
      <c r="I37" s="44">
        <f t="shared" si="9"/>
        <v>159</v>
      </c>
      <c r="J37" s="27">
        <f t="shared" si="10"/>
        <v>0.20152091254752852</v>
      </c>
    </row>
    <row r="38" spans="1:10" ht="16" customHeight="1" x14ac:dyDescent="0.2">
      <c r="A38" s="23"/>
      <c r="B38" s="57">
        <f>B37+VLOOKUP(E38,DayLookUp,4,FALSE)</f>
        <v>45913.037681159418</v>
      </c>
      <c r="C38" s="25"/>
      <c r="D38" s="6" t="s">
        <v>82</v>
      </c>
      <c r="E38" s="5" t="s">
        <v>95</v>
      </c>
      <c r="F38" s="5">
        <v>18</v>
      </c>
      <c r="G38" s="11" t="str">
        <f t="shared" si="2"/>
        <v>No</v>
      </c>
      <c r="H38" s="26">
        <f>SUM($F$6:F38)</f>
        <v>807</v>
      </c>
      <c r="I38" s="44">
        <f t="shared" si="9"/>
        <v>159</v>
      </c>
      <c r="J38" s="27">
        <f t="shared" si="10"/>
        <v>0.19702602230483271</v>
      </c>
    </row>
    <row r="39" spans="1:10" ht="16" customHeight="1" x14ac:dyDescent="0.2">
      <c r="A39" s="23"/>
      <c r="B39" s="57">
        <f>B38+VLOOKUP(E39,DayLookUp,4,FALSE)</f>
        <v>45914.525603864735</v>
      </c>
      <c r="C39" s="25"/>
      <c r="D39" s="6" t="s">
        <v>82</v>
      </c>
      <c r="E39" s="5" t="s">
        <v>96</v>
      </c>
      <c r="F39" s="5">
        <v>20</v>
      </c>
      <c r="G39" s="11" t="str">
        <f t="shared" ref="G39:G40" si="11">IF(ISBLANK(C39),"No","Yes")</f>
        <v>No</v>
      </c>
      <c r="H39" s="26">
        <f>SUM($F$6:F39)</f>
        <v>827</v>
      </c>
      <c r="I39" s="44">
        <f t="shared" ref="I39:I40" si="12">SUMIFS(PgCnt,CompFlag,"Yes",ActFDate,"&lt;="&amp;B39)</f>
        <v>159</v>
      </c>
      <c r="J39" s="27">
        <f t="shared" ref="J39:J40" si="13">I39/H39</f>
        <v>0.19226118500604594</v>
      </c>
    </row>
    <row r="40" spans="1:10" ht="16" customHeight="1" x14ac:dyDescent="0.2">
      <c r="A40" s="23"/>
      <c r="B40" s="57">
        <f>B39+VLOOKUP(E40,DayLookUp,4,FALSE)</f>
        <v>45915.715942028983</v>
      </c>
      <c r="C40" s="25"/>
      <c r="D40" s="6" t="s">
        <v>82</v>
      </c>
      <c r="E40" s="5" t="s">
        <v>97</v>
      </c>
      <c r="F40" s="5">
        <v>16</v>
      </c>
      <c r="G40" s="11" t="str">
        <f t="shared" si="11"/>
        <v>No</v>
      </c>
      <c r="H40" s="26">
        <f>SUM($F$6:F40)</f>
        <v>843</v>
      </c>
      <c r="I40" s="44">
        <f t="shared" si="12"/>
        <v>159</v>
      </c>
      <c r="J40" s="27">
        <f t="shared" si="13"/>
        <v>0.18861209964412812</v>
      </c>
    </row>
    <row r="41" spans="1:10" ht="16" customHeight="1" x14ac:dyDescent="0.2">
      <c r="A41" s="28"/>
      <c r="B41" s="57">
        <f>B40+VLOOKUP(E41,DayLookUp,4,FALSE)</f>
        <v>45918.542995169082</v>
      </c>
      <c r="C41" s="25"/>
      <c r="D41" s="6" t="s">
        <v>82</v>
      </c>
      <c r="E41" s="5" t="s">
        <v>98</v>
      </c>
      <c r="F41" s="5">
        <v>38</v>
      </c>
      <c r="G41" s="11" t="str">
        <f t="shared" si="2"/>
        <v>No</v>
      </c>
      <c r="H41" s="26">
        <f>SUM($F$6:F41)</f>
        <v>881</v>
      </c>
      <c r="I41" s="44">
        <f t="shared" si="9"/>
        <v>159</v>
      </c>
      <c r="J41" s="27">
        <f t="shared" si="10"/>
        <v>0.18047673098751418</v>
      </c>
    </row>
    <row r="42" spans="1:10" ht="16" customHeight="1" x14ac:dyDescent="0.2">
      <c r="A42" s="23"/>
      <c r="B42" s="57">
        <f>B41+VLOOKUP(E42,DayLookUp,4,FALSE)</f>
        <v>45921.890821256042</v>
      </c>
      <c r="C42" s="25"/>
      <c r="D42" s="6" t="s">
        <v>82</v>
      </c>
      <c r="E42" s="5" t="s">
        <v>99</v>
      </c>
      <c r="F42" s="5">
        <v>45</v>
      </c>
      <c r="G42" s="11" t="str">
        <f t="shared" si="2"/>
        <v>No</v>
      </c>
      <c r="H42" s="26">
        <f>SUM($F$6:F42)</f>
        <v>926</v>
      </c>
      <c r="I42" s="44">
        <f t="shared" si="9"/>
        <v>159</v>
      </c>
      <c r="J42" s="27">
        <f t="shared" si="10"/>
        <v>0.1717062634989201</v>
      </c>
    </row>
    <row r="43" spans="1:10" ht="16" customHeight="1" x14ac:dyDescent="0.2">
      <c r="A43" s="23"/>
      <c r="B43" s="57">
        <f>B42+VLOOKUP(E43,DayLookUp,4,FALSE)</f>
        <v>45926.652173913048</v>
      </c>
      <c r="C43" s="25"/>
      <c r="D43" s="6" t="s">
        <v>82</v>
      </c>
      <c r="E43" s="5" t="s">
        <v>100</v>
      </c>
      <c r="F43" s="5">
        <v>64</v>
      </c>
      <c r="G43" s="11" t="str">
        <f t="shared" si="2"/>
        <v>No</v>
      </c>
      <c r="H43" s="26">
        <f>SUM($F$6:F43)</f>
        <v>990</v>
      </c>
      <c r="I43" s="44">
        <f t="shared" si="9"/>
        <v>159</v>
      </c>
      <c r="J43" s="27">
        <f t="shared" si="10"/>
        <v>0.16060606060606061</v>
      </c>
    </row>
    <row r="44" spans="1:10" ht="16" customHeight="1" x14ac:dyDescent="0.2">
      <c r="A44" s="23"/>
      <c r="B44" s="57">
        <f>B43+VLOOKUP(E44,DayLookUp,4,FALSE)</f>
        <v>45930.000000000007</v>
      </c>
      <c r="C44" s="25"/>
      <c r="D44" s="6" t="s">
        <v>82</v>
      </c>
      <c r="E44" s="5" t="s">
        <v>101</v>
      </c>
      <c r="F44" s="5">
        <v>45</v>
      </c>
      <c r="G44" s="11" t="str">
        <f t="shared" si="2"/>
        <v>No</v>
      </c>
      <c r="H44" s="26">
        <f>SUM($F$6:F44)</f>
        <v>1035</v>
      </c>
      <c r="I44" s="44">
        <f t="shared" si="9"/>
        <v>159</v>
      </c>
      <c r="J44" s="27">
        <f t="shared" si="10"/>
        <v>0.15362318840579711</v>
      </c>
    </row>
    <row r="45" spans="1:10" ht="16" customHeight="1" thickBot="1" x14ac:dyDescent="0.25">
      <c r="A45" s="29"/>
      <c r="B45" s="43">
        <f>B44+VLOOKUP(E45,DayLookUp,4,FALSE)</f>
        <v>45930.000000000007</v>
      </c>
      <c r="C45" s="30"/>
      <c r="D45" s="31"/>
      <c r="E45" s="32" t="s">
        <v>41</v>
      </c>
      <c r="F45" s="33"/>
      <c r="G45" s="48" t="str">
        <f t="shared" si="2"/>
        <v>No</v>
      </c>
      <c r="H45" s="34">
        <f>SUM($F$6:F45)</f>
        <v>1035</v>
      </c>
      <c r="I45" s="35">
        <f t="shared" si="9"/>
        <v>159</v>
      </c>
      <c r="J45" s="36">
        <f t="shared" si="10"/>
        <v>0.15362318840579711</v>
      </c>
    </row>
    <row r="46" spans="1:10" ht="16" customHeight="1" x14ac:dyDescent="0.2">
      <c r="G46" s="11"/>
    </row>
    <row r="47" spans="1:10" x14ac:dyDescent="0.2">
      <c r="B47" s="24"/>
      <c r="C47" s="24"/>
      <c r="D47" s="38"/>
    </row>
    <row r="48" spans="1:10" x14ac:dyDescent="0.2">
      <c r="B48" s="24">
        <f>B51-10</f>
        <v>45946</v>
      </c>
      <c r="C48" s="24"/>
      <c r="D48" s="37" t="s">
        <v>11</v>
      </c>
    </row>
    <row r="49" spans="2:4" x14ac:dyDescent="0.2">
      <c r="B49" s="24"/>
      <c r="C49" s="24"/>
      <c r="D49" s="38" t="s">
        <v>10</v>
      </c>
    </row>
    <row r="50" spans="2:4" x14ac:dyDescent="0.2">
      <c r="B50" s="24"/>
      <c r="C50" s="24"/>
      <c r="D50" s="39"/>
    </row>
    <row r="51" spans="2:4" x14ac:dyDescent="0.2">
      <c r="B51" s="24">
        <f>B53-7</f>
        <v>45956</v>
      </c>
      <c r="C51" s="24"/>
      <c r="D51" s="37" t="s">
        <v>105</v>
      </c>
    </row>
    <row r="52" spans="2:4" x14ac:dyDescent="0.2">
      <c r="B52" s="24"/>
      <c r="C52" s="24"/>
      <c r="D52" s="38"/>
    </row>
    <row r="53" spans="2:4" x14ac:dyDescent="0.2">
      <c r="B53" s="24">
        <f>B55-3</f>
        <v>45963</v>
      </c>
      <c r="C53" s="24"/>
      <c r="D53" s="37" t="s">
        <v>52</v>
      </c>
    </row>
    <row r="54" spans="2:4" x14ac:dyDescent="0.2">
      <c r="B54" s="24"/>
      <c r="C54" s="24"/>
      <c r="D54" s="38"/>
    </row>
    <row r="55" spans="2:4" x14ac:dyDescent="0.2">
      <c r="B55" s="24">
        <f>B57-15</f>
        <v>45966</v>
      </c>
      <c r="C55" s="24"/>
      <c r="D55" s="40" t="s">
        <v>46</v>
      </c>
    </row>
    <row r="56" spans="2:4" x14ac:dyDescent="0.2">
      <c r="B56" s="24"/>
      <c r="C56" s="24"/>
      <c r="D56" s="40"/>
    </row>
    <row r="57" spans="2:4" x14ac:dyDescent="0.2">
      <c r="B57" s="24">
        <f>B59-1</f>
        <v>45981</v>
      </c>
      <c r="C57" s="24"/>
      <c r="D57" s="40" t="s">
        <v>45</v>
      </c>
    </row>
    <row r="58" spans="2:4" x14ac:dyDescent="0.2">
      <c r="B58" s="24"/>
      <c r="C58" s="24"/>
      <c r="D58" s="38"/>
    </row>
    <row r="59" spans="2:4" x14ac:dyDescent="0.2">
      <c r="B59" s="41">
        <v>45982</v>
      </c>
      <c r="C59" s="41"/>
      <c r="D59" s="42" t="s">
        <v>12</v>
      </c>
    </row>
    <row r="60" spans="2:4" x14ac:dyDescent="0.2">
      <c r="B60" s="24"/>
      <c r="C60" s="24"/>
      <c r="D60" s="39"/>
    </row>
    <row r="61" spans="2:4" x14ac:dyDescent="0.2">
      <c r="B61" s="24">
        <f>B59+1</f>
        <v>45983</v>
      </c>
      <c r="C61" s="24"/>
      <c r="D61" s="37" t="s">
        <v>53</v>
      </c>
    </row>
  </sheetData>
  <mergeCells count="1">
    <mergeCell ref="L1:M1"/>
  </mergeCells>
  <phoneticPr fontId="6" type="noConversion"/>
  <dataValidations count="2">
    <dataValidation operator="lessThan" allowBlank="1" showInputMessage="1" showErrorMessage="1" errorTitle="Error" error="The max date allowed for the fall sitting is 9/30, but the suggested schedule is best used for dates of 8/30 or earlier." promptTitle="Start Date" prompt="Enter your preferred start date." sqref="D1" xr:uid="{00000000-0002-0000-0100-000000000000}"/>
    <dataValidation type="list" allowBlank="1" showInputMessage="1" showErrorMessage="1" sqref="G6:G46" xr:uid="{00000000-0002-0000-0100-000001000000}">
      <formula1>"No,Yes"</formula1>
    </dataValidation>
  </dataValidations>
  <pageMargins left="0.7" right="0.7" top="0.75" bottom="0.75" header="0.3" footer="0.3"/>
  <pageSetup scale="50" orientation="landscape" r:id="rId1"/>
  <headerFooter>
    <oddHeader>&amp;L&amp;"Calibri,Regular"&amp;K000000TIA Suggested Study Schedule - ILA LP Fall 2016&amp;R&amp;"Calibri,Regular"&amp;K000000www.theinfiniteactuary.com</oddHeader>
    <oddFooter>&amp;L&amp;"Calibri,Regular"&amp;K000000© 2016 The Infinite Actuary, LLC&amp;R&amp;"Calibri,Regular"&amp;K000000Page &amp;P of &amp;N</oddFooter>
  </headerFooter>
  <ignoredErrors>
    <ignoredError sqref="B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A1"/>
  <sheetViews>
    <sheetView showGridLines="0" zoomScale="62" zoomScaleNormal="62" zoomScalePageLayoutView="80" workbookViewId="0"/>
  </sheetViews>
  <sheetFormatPr baseColWidth="10" defaultColWidth="8.83203125" defaultRowHeight="15" x14ac:dyDescent="0.2"/>
  <sheetData/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CD4C-AF19-F548-A7CA-F6F592CA9FEB}">
  <dimension ref="A1:C6"/>
  <sheetViews>
    <sheetView workbookViewId="0">
      <selection activeCell="B3" sqref="B3"/>
    </sheetView>
  </sheetViews>
  <sheetFormatPr baseColWidth="10" defaultRowHeight="15" x14ac:dyDescent="0.2"/>
  <sheetData>
    <row r="1" spans="1:3" x14ac:dyDescent="0.2">
      <c r="A1" s="3" t="s">
        <v>54</v>
      </c>
      <c r="B1" s="3" t="s">
        <v>55</v>
      </c>
      <c r="C1" s="3" t="s">
        <v>56</v>
      </c>
    </row>
    <row r="2" spans="1:3" x14ac:dyDescent="0.2">
      <c r="A2" t="s">
        <v>57</v>
      </c>
      <c r="B2" s="2">
        <v>45798</v>
      </c>
      <c r="C2" t="s">
        <v>64</v>
      </c>
    </row>
    <row r="3" spans="1:3" x14ac:dyDescent="0.2">
      <c r="B3" s="2"/>
    </row>
    <row r="4" spans="1:3" x14ac:dyDescent="0.2">
      <c r="B4" s="2"/>
    </row>
    <row r="5" spans="1:3" x14ac:dyDescent="0.2">
      <c r="B5" s="2"/>
    </row>
    <row r="6" spans="1:3" x14ac:dyDescent="0.2">
      <c r="B6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12"/>
  <sheetViews>
    <sheetView zoomScale="85" zoomScaleNormal="85" workbookViewId="0">
      <selection activeCell="A2" sqref="A2"/>
    </sheetView>
  </sheetViews>
  <sheetFormatPr baseColWidth="10" defaultColWidth="11.5" defaultRowHeight="16" x14ac:dyDescent="0.2"/>
  <cols>
    <col min="1" max="3" width="11.5" style="5"/>
    <col min="4" max="4" width="57.1640625" style="5" bestFit="1" customWidth="1"/>
    <col min="5" max="5" width="109.1640625" style="5" bestFit="1" customWidth="1"/>
    <col min="6" max="16384" width="11.5" style="5"/>
  </cols>
  <sheetData>
    <row r="2" spans="1:8" x14ac:dyDescent="0.2">
      <c r="A2" s="5" t="s">
        <v>14</v>
      </c>
      <c r="B2" s="52">
        <f>StartDate</f>
        <v>45853</v>
      </c>
    </row>
    <row r="3" spans="1:8" x14ac:dyDescent="0.2">
      <c r="A3" s="5" t="s">
        <v>30</v>
      </c>
      <c r="B3" s="52">
        <f>Schedule!B59</f>
        <v>45982</v>
      </c>
    </row>
    <row r="4" spans="1:8" x14ac:dyDescent="0.2">
      <c r="A4" s="5" t="s">
        <v>32</v>
      </c>
      <c r="B4" s="53">
        <f>B3-B2</f>
        <v>129</v>
      </c>
      <c r="F4" s="5">
        <f>SUM(F6:F112)</f>
        <v>1035</v>
      </c>
      <c r="H4" s="5">
        <f>SUM(H6:H112)</f>
        <v>76.999999999999986</v>
      </c>
    </row>
    <row r="5" spans="1:8" x14ac:dyDescent="0.2">
      <c r="A5" s="5" t="s">
        <v>31</v>
      </c>
      <c r="B5" s="54">
        <v>0.6</v>
      </c>
      <c r="D5" s="5" t="s">
        <v>47</v>
      </c>
      <c r="E5" s="5" t="s">
        <v>49</v>
      </c>
      <c r="F5" s="5" t="s">
        <v>29</v>
      </c>
      <c r="G5" s="5" t="s">
        <v>34</v>
      </c>
      <c r="H5" s="5" t="s">
        <v>13</v>
      </c>
    </row>
    <row r="6" spans="1:8" x14ac:dyDescent="0.2">
      <c r="A6" s="5" t="s">
        <v>33</v>
      </c>
      <c r="B6" s="5">
        <f>ROUND(B5*B4,0)</f>
        <v>77</v>
      </c>
      <c r="D6" s="6" t="s">
        <v>80</v>
      </c>
      <c r="E6" s="5" t="s">
        <v>102</v>
      </c>
      <c r="F6" s="5">
        <v>20</v>
      </c>
      <c r="G6" s="5">
        <f t="shared" ref="G6" si="0">F6/$F$4</f>
        <v>1.932367149758454E-2</v>
      </c>
      <c r="H6" s="5">
        <f t="shared" ref="H6" si="1">G6*$B$6</f>
        <v>1.4879227053140096</v>
      </c>
    </row>
    <row r="7" spans="1:8" x14ac:dyDescent="0.2">
      <c r="D7" s="6" t="s">
        <v>80</v>
      </c>
      <c r="E7" s="5" t="s">
        <v>103</v>
      </c>
      <c r="F7" s="5">
        <v>16</v>
      </c>
      <c r="G7" s="5">
        <f t="shared" ref="G7:G55" si="2">F7/$F$4</f>
        <v>1.5458937198067632E-2</v>
      </c>
      <c r="H7" s="5">
        <f t="shared" ref="H7:H55" si="3">G7*$B$6</f>
        <v>1.1903381642512076</v>
      </c>
    </row>
    <row r="8" spans="1:8" x14ac:dyDescent="0.2">
      <c r="D8" s="6" t="s">
        <v>80</v>
      </c>
      <c r="E8" s="5" t="s">
        <v>104</v>
      </c>
      <c r="F8" s="5">
        <v>14</v>
      </c>
      <c r="G8" s="5">
        <f t="shared" si="2"/>
        <v>1.3526570048309179E-2</v>
      </c>
      <c r="H8" s="5">
        <f t="shared" si="3"/>
        <v>1.0415458937198068</v>
      </c>
    </row>
    <row r="9" spans="1:8" x14ac:dyDescent="0.2">
      <c r="B9" s="52"/>
      <c r="D9" s="6" t="s">
        <v>80</v>
      </c>
      <c r="E9" s="5" t="s">
        <v>65</v>
      </c>
      <c r="F9" s="5">
        <v>28</v>
      </c>
      <c r="G9" s="5">
        <f t="shared" si="2"/>
        <v>2.7053140096618359E-2</v>
      </c>
      <c r="H9" s="5">
        <f t="shared" si="3"/>
        <v>2.0830917874396135</v>
      </c>
    </row>
    <row r="10" spans="1:8" x14ac:dyDescent="0.2">
      <c r="D10" s="6" t="s">
        <v>80</v>
      </c>
      <c r="E10" s="5" t="s">
        <v>66</v>
      </c>
      <c r="F10" s="5">
        <v>10</v>
      </c>
      <c r="G10" s="5">
        <f t="shared" si="2"/>
        <v>9.6618357487922701E-3</v>
      </c>
      <c r="H10" s="5">
        <f t="shared" si="3"/>
        <v>0.7439613526570048</v>
      </c>
    </row>
    <row r="11" spans="1:8" x14ac:dyDescent="0.2">
      <c r="D11" s="6" t="s">
        <v>80</v>
      </c>
      <c r="E11" s="5" t="s">
        <v>67</v>
      </c>
      <c r="F11" s="5">
        <v>28</v>
      </c>
      <c r="G11" s="5">
        <f t="shared" si="2"/>
        <v>2.7053140096618359E-2</v>
      </c>
      <c r="H11" s="5">
        <f t="shared" si="3"/>
        <v>2.0830917874396135</v>
      </c>
    </row>
    <row r="12" spans="1:8" x14ac:dyDescent="0.2">
      <c r="D12" s="6" t="s">
        <v>80</v>
      </c>
      <c r="E12" s="5" t="s">
        <v>68</v>
      </c>
      <c r="F12" s="5">
        <v>21</v>
      </c>
      <c r="G12" s="5">
        <f t="shared" si="2"/>
        <v>2.0289855072463767E-2</v>
      </c>
      <c r="H12" s="5">
        <f t="shared" si="3"/>
        <v>1.5623188405797099</v>
      </c>
    </row>
    <row r="13" spans="1:8" x14ac:dyDescent="0.2">
      <c r="D13" s="6" t="s">
        <v>80</v>
      </c>
      <c r="E13" s="5" t="s">
        <v>69</v>
      </c>
      <c r="F13" s="5">
        <v>22</v>
      </c>
      <c r="G13" s="5">
        <f t="shared" si="2"/>
        <v>2.1256038647342997E-2</v>
      </c>
      <c r="H13" s="5">
        <f t="shared" si="3"/>
        <v>1.6367149758454107</v>
      </c>
    </row>
    <row r="14" spans="1:8" x14ac:dyDescent="0.2">
      <c r="D14" s="6" t="s">
        <v>80</v>
      </c>
      <c r="E14" s="5" t="s">
        <v>70</v>
      </c>
      <c r="F14" s="5">
        <v>12</v>
      </c>
      <c r="G14" s="5">
        <f t="shared" si="2"/>
        <v>1.1594202898550725E-2</v>
      </c>
      <c r="H14" s="5">
        <f t="shared" si="3"/>
        <v>0.89275362318840579</v>
      </c>
    </row>
    <row r="15" spans="1:8" x14ac:dyDescent="0.2">
      <c r="D15" s="6" t="s">
        <v>80</v>
      </c>
      <c r="E15" s="5" t="s">
        <v>71</v>
      </c>
      <c r="F15" s="5">
        <v>25</v>
      </c>
      <c r="G15" s="5">
        <f t="shared" si="2"/>
        <v>2.4154589371980676E-2</v>
      </c>
      <c r="H15" s="5">
        <f t="shared" si="3"/>
        <v>1.8599033816425121</v>
      </c>
    </row>
    <row r="16" spans="1:8" x14ac:dyDescent="0.2">
      <c r="D16" s="6" t="s">
        <v>80</v>
      </c>
      <c r="E16" s="5" t="s">
        <v>72</v>
      </c>
      <c r="F16" s="5">
        <v>14</v>
      </c>
      <c r="G16" s="5">
        <f t="shared" si="2"/>
        <v>1.3526570048309179E-2</v>
      </c>
      <c r="H16" s="5">
        <f t="shared" si="3"/>
        <v>1.0415458937198068</v>
      </c>
    </row>
    <row r="17" spans="4:8" x14ac:dyDescent="0.2">
      <c r="D17" s="6" t="s">
        <v>80</v>
      </c>
      <c r="E17" s="5" t="s">
        <v>73</v>
      </c>
      <c r="F17" s="5">
        <v>18</v>
      </c>
      <c r="G17" s="5">
        <f t="shared" si="2"/>
        <v>1.7391304347826087E-2</v>
      </c>
      <c r="H17" s="5">
        <f t="shared" si="3"/>
        <v>1.3391304347826087</v>
      </c>
    </row>
    <row r="18" spans="4:8" x14ac:dyDescent="0.2">
      <c r="D18" s="6" t="s">
        <v>80</v>
      </c>
      <c r="E18" s="5" t="s">
        <v>74</v>
      </c>
      <c r="F18" s="5">
        <v>22</v>
      </c>
      <c r="G18" s="5">
        <f t="shared" si="2"/>
        <v>2.1256038647342997E-2</v>
      </c>
      <c r="H18" s="5">
        <f t="shared" si="3"/>
        <v>1.6367149758454107</v>
      </c>
    </row>
    <row r="19" spans="4:8" x14ac:dyDescent="0.2">
      <c r="D19" s="6" t="s">
        <v>80</v>
      </c>
      <c r="E19" s="5" t="s">
        <v>75</v>
      </c>
      <c r="F19" s="5">
        <v>28</v>
      </c>
      <c r="G19" s="5">
        <f t="shared" si="2"/>
        <v>2.7053140096618359E-2</v>
      </c>
      <c r="H19" s="5">
        <f t="shared" si="3"/>
        <v>2.0830917874396135</v>
      </c>
    </row>
    <row r="20" spans="4:8" x14ac:dyDescent="0.2">
      <c r="D20" s="6" t="s">
        <v>80</v>
      </c>
      <c r="E20" s="5" t="s">
        <v>76</v>
      </c>
      <c r="F20" s="5">
        <v>23</v>
      </c>
      <c r="G20" s="5">
        <f t="shared" si="2"/>
        <v>2.2222222222222223E-2</v>
      </c>
      <c r="H20" s="5">
        <f t="shared" si="3"/>
        <v>1.7111111111111112</v>
      </c>
    </row>
    <row r="21" spans="4:8" x14ac:dyDescent="0.2">
      <c r="D21" s="6" t="s">
        <v>80</v>
      </c>
      <c r="E21" s="5" t="s">
        <v>77</v>
      </c>
      <c r="F21" s="5">
        <v>27</v>
      </c>
      <c r="G21" s="5">
        <f t="shared" si="2"/>
        <v>2.6086956521739129E-2</v>
      </c>
      <c r="H21" s="5">
        <f t="shared" si="3"/>
        <v>2.008695652173913</v>
      </c>
    </row>
    <row r="22" spans="4:8" x14ac:dyDescent="0.2">
      <c r="D22" s="6" t="s">
        <v>80</v>
      </c>
      <c r="E22" s="5" t="s">
        <v>78</v>
      </c>
      <c r="F22" s="5">
        <v>31</v>
      </c>
      <c r="G22" s="5">
        <f t="shared" si="2"/>
        <v>2.9951690821256038E-2</v>
      </c>
      <c r="H22" s="5">
        <f t="shared" si="3"/>
        <v>2.3062801932367147</v>
      </c>
    </row>
    <row r="23" spans="4:8" x14ac:dyDescent="0.2">
      <c r="D23" s="6" t="s">
        <v>80</v>
      </c>
      <c r="E23" s="5" t="s">
        <v>79</v>
      </c>
      <c r="F23" s="5">
        <v>19</v>
      </c>
      <c r="G23" s="5">
        <f t="shared" si="2"/>
        <v>1.8357487922705314E-2</v>
      </c>
      <c r="H23" s="5">
        <f t="shared" si="3"/>
        <v>1.4135265700483091</v>
      </c>
    </row>
    <row r="24" spans="4:8" x14ac:dyDescent="0.2">
      <c r="D24" s="6" t="s">
        <v>81</v>
      </c>
      <c r="E24" s="5" t="s">
        <v>83</v>
      </c>
      <c r="F24" s="5">
        <v>45</v>
      </c>
      <c r="G24" s="5">
        <f t="shared" si="2"/>
        <v>4.3478260869565216E-2</v>
      </c>
      <c r="H24" s="5">
        <f t="shared" si="3"/>
        <v>3.3478260869565215</v>
      </c>
    </row>
    <row r="25" spans="4:8" x14ac:dyDescent="0.2">
      <c r="D25" s="6" t="s">
        <v>81</v>
      </c>
      <c r="E25" s="5" t="s">
        <v>84</v>
      </c>
      <c r="F25" s="5">
        <v>10</v>
      </c>
      <c r="G25" s="5">
        <f t="shared" si="2"/>
        <v>9.6618357487922701E-3</v>
      </c>
      <c r="H25" s="5">
        <f t="shared" si="3"/>
        <v>0.7439613526570048</v>
      </c>
    </row>
    <row r="26" spans="4:8" x14ac:dyDescent="0.2">
      <c r="D26" s="6" t="s">
        <v>81</v>
      </c>
      <c r="E26" s="5" t="s">
        <v>85</v>
      </c>
      <c r="F26" s="5">
        <v>66</v>
      </c>
      <c r="G26" s="5">
        <f t="shared" si="2"/>
        <v>6.3768115942028983E-2</v>
      </c>
      <c r="H26" s="5">
        <f t="shared" si="3"/>
        <v>4.9101449275362317</v>
      </c>
    </row>
    <row r="27" spans="4:8" x14ac:dyDescent="0.2">
      <c r="D27" s="6" t="s">
        <v>81</v>
      </c>
      <c r="E27" s="5" t="s">
        <v>86</v>
      </c>
      <c r="F27" s="5">
        <v>33</v>
      </c>
      <c r="G27" s="5">
        <f t="shared" si="2"/>
        <v>3.1884057971014491E-2</v>
      </c>
      <c r="H27" s="5">
        <f t="shared" si="3"/>
        <v>2.4550724637681158</v>
      </c>
    </row>
    <row r="28" spans="4:8" x14ac:dyDescent="0.2">
      <c r="D28" s="6" t="s">
        <v>81</v>
      </c>
      <c r="E28" s="5" t="s">
        <v>87</v>
      </c>
      <c r="F28" s="5">
        <v>16</v>
      </c>
      <c r="G28" s="5">
        <f t="shared" si="2"/>
        <v>1.5458937198067632E-2</v>
      </c>
      <c r="H28" s="5">
        <f t="shared" si="3"/>
        <v>1.1903381642512076</v>
      </c>
    </row>
    <row r="29" spans="4:8" x14ac:dyDescent="0.2">
      <c r="D29" s="6" t="s">
        <v>81</v>
      </c>
      <c r="E29" s="5" t="s">
        <v>88</v>
      </c>
      <c r="F29" s="5">
        <v>25</v>
      </c>
      <c r="G29" s="5">
        <f t="shared" si="2"/>
        <v>2.4154589371980676E-2</v>
      </c>
      <c r="H29" s="5">
        <f t="shared" si="3"/>
        <v>1.8599033816425121</v>
      </c>
    </row>
    <row r="30" spans="4:8" x14ac:dyDescent="0.2">
      <c r="D30" s="6" t="s">
        <v>81</v>
      </c>
      <c r="E30" s="5" t="s">
        <v>89</v>
      </c>
      <c r="F30" s="5">
        <v>40</v>
      </c>
      <c r="G30" s="5">
        <f t="shared" si="2"/>
        <v>3.864734299516908E-2</v>
      </c>
      <c r="H30" s="5">
        <f t="shared" si="3"/>
        <v>2.9758454106280192</v>
      </c>
    </row>
    <row r="31" spans="4:8" x14ac:dyDescent="0.2">
      <c r="D31" s="6" t="s">
        <v>81</v>
      </c>
      <c r="E31" s="5" t="s">
        <v>90</v>
      </c>
      <c r="F31" s="5">
        <v>10</v>
      </c>
      <c r="G31" s="5">
        <f t="shared" si="2"/>
        <v>9.6618357487922701E-3</v>
      </c>
      <c r="H31" s="5">
        <f t="shared" si="3"/>
        <v>0.7439613526570048</v>
      </c>
    </row>
    <row r="32" spans="4:8" x14ac:dyDescent="0.2">
      <c r="D32" s="6" t="s">
        <v>81</v>
      </c>
      <c r="E32" s="5" t="s">
        <v>91</v>
      </c>
      <c r="F32" s="5">
        <v>65</v>
      </c>
      <c r="G32" s="5">
        <f t="shared" si="2"/>
        <v>6.280193236714976E-2</v>
      </c>
      <c r="H32" s="5">
        <f t="shared" si="3"/>
        <v>4.8357487922705316</v>
      </c>
    </row>
    <row r="33" spans="4:8" ht="17" customHeight="1" x14ac:dyDescent="0.2">
      <c r="D33" s="6" t="s">
        <v>81</v>
      </c>
      <c r="E33" s="5" t="s">
        <v>92</v>
      </c>
      <c r="F33" s="5">
        <v>68</v>
      </c>
      <c r="G33" s="5">
        <f t="shared" si="2"/>
        <v>6.5700483091787443E-2</v>
      </c>
      <c r="H33" s="5">
        <f t="shared" si="3"/>
        <v>5.0589371980676328</v>
      </c>
    </row>
    <row r="34" spans="4:8" x14ac:dyDescent="0.2">
      <c r="D34" s="6" t="s">
        <v>81</v>
      </c>
      <c r="E34" s="5" t="s">
        <v>93</v>
      </c>
      <c r="F34" s="5">
        <v>25</v>
      </c>
      <c r="G34" s="5">
        <f t="shared" si="2"/>
        <v>2.4154589371980676E-2</v>
      </c>
      <c r="H34" s="5">
        <f t="shared" si="3"/>
        <v>1.8599033816425121</v>
      </c>
    </row>
    <row r="35" spans="4:8" x14ac:dyDescent="0.2">
      <c r="D35" s="6" t="s">
        <v>81</v>
      </c>
      <c r="E35" s="5" t="s">
        <v>94</v>
      </c>
      <c r="F35" s="5">
        <v>8</v>
      </c>
      <c r="G35" s="5">
        <f t="shared" si="2"/>
        <v>7.7294685990338162E-3</v>
      </c>
      <c r="H35" s="5">
        <f t="shared" si="3"/>
        <v>0.59516908212560382</v>
      </c>
    </row>
    <row r="36" spans="4:8" x14ac:dyDescent="0.2">
      <c r="D36" s="6" t="s">
        <v>82</v>
      </c>
      <c r="E36" s="5" t="s">
        <v>95</v>
      </c>
      <c r="F36" s="5">
        <v>18</v>
      </c>
      <c r="G36" s="5">
        <f t="shared" si="2"/>
        <v>1.7391304347826087E-2</v>
      </c>
      <c r="H36" s="5">
        <f t="shared" si="3"/>
        <v>1.3391304347826087</v>
      </c>
    </row>
    <row r="37" spans="4:8" x14ac:dyDescent="0.2">
      <c r="D37" s="6" t="s">
        <v>82</v>
      </c>
      <c r="E37" s="5" t="s">
        <v>96</v>
      </c>
      <c r="F37" s="5">
        <v>20</v>
      </c>
      <c r="G37" s="5">
        <f t="shared" si="2"/>
        <v>1.932367149758454E-2</v>
      </c>
      <c r="H37" s="5">
        <f t="shared" si="3"/>
        <v>1.4879227053140096</v>
      </c>
    </row>
    <row r="38" spans="4:8" x14ac:dyDescent="0.2">
      <c r="D38" s="6" t="s">
        <v>82</v>
      </c>
      <c r="E38" s="5" t="s">
        <v>97</v>
      </c>
      <c r="F38" s="5">
        <v>16</v>
      </c>
      <c r="G38" s="5">
        <f t="shared" si="2"/>
        <v>1.5458937198067632E-2</v>
      </c>
      <c r="H38" s="5">
        <f t="shared" si="3"/>
        <v>1.1903381642512076</v>
      </c>
    </row>
    <row r="39" spans="4:8" x14ac:dyDescent="0.2">
      <c r="D39" s="6" t="s">
        <v>82</v>
      </c>
      <c r="E39" s="5" t="s">
        <v>98</v>
      </c>
      <c r="F39" s="5">
        <v>38</v>
      </c>
      <c r="G39" s="5">
        <f t="shared" si="2"/>
        <v>3.6714975845410627E-2</v>
      </c>
      <c r="H39" s="5">
        <f t="shared" si="3"/>
        <v>2.8270531400966181</v>
      </c>
    </row>
    <row r="40" spans="4:8" x14ac:dyDescent="0.2">
      <c r="D40" s="6" t="s">
        <v>82</v>
      </c>
      <c r="E40" s="5" t="s">
        <v>99</v>
      </c>
      <c r="F40" s="5">
        <v>45</v>
      </c>
      <c r="G40" s="5">
        <f t="shared" si="2"/>
        <v>4.3478260869565216E-2</v>
      </c>
      <c r="H40" s="5">
        <f t="shared" si="3"/>
        <v>3.3478260869565215</v>
      </c>
    </row>
    <row r="41" spans="4:8" x14ac:dyDescent="0.2">
      <c r="D41" s="6" t="s">
        <v>82</v>
      </c>
      <c r="E41" s="5" t="s">
        <v>100</v>
      </c>
      <c r="F41" s="5">
        <v>64</v>
      </c>
      <c r="G41" s="5">
        <f t="shared" si="2"/>
        <v>6.183574879227053E-2</v>
      </c>
      <c r="H41" s="5">
        <f t="shared" si="3"/>
        <v>4.7613526570048306</v>
      </c>
    </row>
    <row r="42" spans="4:8" x14ac:dyDescent="0.2">
      <c r="D42" s="6" t="s">
        <v>82</v>
      </c>
      <c r="E42" s="5" t="s">
        <v>101</v>
      </c>
      <c r="F42" s="5">
        <v>45</v>
      </c>
      <c r="G42" s="5">
        <f t="shared" si="2"/>
        <v>4.3478260869565216E-2</v>
      </c>
      <c r="H42" s="5">
        <f t="shared" si="3"/>
        <v>3.3478260869565215</v>
      </c>
    </row>
    <row r="43" spans="4:8" x14ac:dyDescent="0.2">
      <c r="D43" s="6"/>
      <c r="E43" s="6"/>
      <c r="F43" s="6"/>
    </row>
    <row r="44" spans="4:8" x14ac:dyDescent="0.2">
      <c r="D44" s="6"/>
      <c r="F44" s="6"/>
    </row>
    <row r="45" spans="4:8" x14ac:dyDescent="0.2">
      <c r="D45" s="6"/>
      <c r="E45" s="7"/>
    </row>
    <row r="46" spans="4:8" x14ac:dyDescent="0.2">
      <c r="D46" s="6"/>
    </row>
    <row r="47" spans="4:8" x14ac:dyDescent="0.2">
      <c r="D47" s="6"/>
    </row>
    <row r="48" spans="4:8" x14ac:dyDescent="0.2">
      <c r="D48" s="6"/>
      <c r="E48" s="6"/>
      <c r="F48" s="6"/>
    </row>
    <row r="49" spans="4:6" x14ac:dyDescent="0.2">
      <c r="D49" s="6"/>
      <c r="E49" s="6"/>
      <c r="F49" s="6"/>
    </row>
    <row r="50" spans="4:6" x14ac:dyDescent="0.2">
      <c r="D50" s="6"/>
      <c r="E50" s="6"/>
      <c r="F50" s="6"/>
    </row>
    <row r="51" spans="4:6" x14ac:dyDescent="0.2">
      <c r="D51" s="6"/>
      <c r="F51" s="6"/>
    </row>
    <row r="52" spans="4:6" x14ac:dyDescent="0.2">
      <c r="D52" s="6"/>
      <c r="F52" s="6"/>
    </row>
    <row r="53" spans="4:6" x14ac:dyDescent="0.2">
      <c r="D53" s="6"/>
      <c r="F53" s="6"/>
    </row>
    <row r="54" spans="4:6" x14ac:dyDescent="0.2">
      <c r="D54" s="6"/>
      <c r="E54" s="6"/>
      <c r="F54" s="6"/>
    </row>
    <row r="55" spans="4:6" x14ac:dyDescent="0.2">
      <c r="D55" s="6"/>
      <c r="E55" s="6"/>
      <c r="F55" s="6"/>
    </row>
    <row r="64" spans="4:6" x14ac:dyDescent="0.2">
      <c r="D64" s="6"/>
      <c r="F64" s="6"/>
    </row>
    <row r="65" spans="4:6" x14ac:dyDescent="0.2">
      <c r="D65" s="6"/>
      <c r="F65" s="6"/>
    </row>
    <row r="66" spans="4:6" x14ac:dyDescent="0.2">
      <c r="D66" s="6"/>
      <c r="E66" s="6"/>
      <c r="F66" s="6"/>
    </row>
    <row r="67" spans="4:6" x14ac:dyDescent="0.2">
      <c r="D67" s="6"/>
      <c r="E67" s="6"/>
      <c r="F67" s="6"/>
    </row>
    <row r="68" spans="4:6" ht="17" x14ac:dyDescent="0.2">
      <c r="E68" s="46" t="s">
        <v>48</v>
      </c>
    </row>
    <row r="69" spans="4:6" ht="17" x14ac:dyDescent="0.2">
      <c r="E69" s="46" t="s">
        <v>40</v>
      </c>
    </row>
    <row r="70" spans="4:6" ht="17" x14ac:dyDescent="0.2">
      <c r="E70" s="46" t="s">
        <v>41</v>
      </c>
    </row>
    <row r="71" spans="4:6" ht="17" x14ac:dyDescent="0.2">
      <c r="E71" s="46" t="s">
        <v>42</v>
      </c>
    </row>
    <row r="72" spans="4:6" ht="17" x14ac:dyDescent="0.2">
      <c r="E72" s="46" t="s">
        <v>43</v>
      </c>
    </row>
    <row r="73" spans="4:6" ht="17" x14ac:dyDescent="0.2">
      <c r="E73" s="46" t="s">
        <v>50</v>
      </c>
    </row>
    <row r="74" spans="4:6" ht="17" x14ac:dyDescent="0.2">
      <c r="E74" s="46" t="s">
        <v>51</v>
      </c>
    </row>
    <row r="78" spans="4:6" x14ac:dyDescent="0.2">
      <c r="E78" s="55"/>
    </row>
    <row r="79" spans="4:6" x14ac:dyDescent="0.2">
      <c r="E79" s="55"/>
      <c r="F79" s="56"/>
    </row>
    <row r="81" spans="6:6" x14ac:dyDescent="0.2">
      <c r="F81" s="56"/>
    </row>
    <row r="95" spans="6:6" x14ac:dyDescent="0.2">
      <c r="F95" s="56"/>
    </row>
    <row r="96" spans="6:6" x14ac:dyDescent="0.2">
      <c r="F96" s="56"/>
    </row>
    <row r="103" spans="6:6" x14ac:dyDescent="0.2">
      <c r="F103" s="56"/>
    </row>
    <row r="104" spans="6:6" x14ac:dyDescent="0.2">
      <c r="F104" s="56"/>
    </row>
    <row r="105" spans="6:6" x14ac:dyDescent="0.2">
      <c r="F105" s="56"/>
    </row>
    <row r="106" spans="6:6" x14ac:dyDescent="0.2">
      <c r="F106" s="56"/>
    </row>
    <row r="107" spans="6:6" x14ac:dyDescent="0.2">
      <c r="F107" s="56"/>
    </row>
    <row r="108" spans="6:6" x14ac:dyDescent="0.2">
      <c r="F108" s="56"/>
    </row>
    <row r="109" spans="6:6" x14ac:dyDescent="0.2">
      <c r="F109" s="56"/>
    </row>
    <row r="110" spans="6:6" x14ac:dyDescent="0.2">
      <c r="F110" s="56"/>
    </row>
    <row r="111" spans="6:6" x14ac:dyDescent="0.2">
      <c r="F111" s="56"/>
    </row>
    <row r="112" spans="6:6" x14ac:dyDescent="0.2">
      <c r="F112" s="56"/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Documentation</vt:lpstr>
      <vt:lpstr>Schedule</vt:lpstr>
      <vt:lpstr>Tracking</vt:lpstr>
      <vt:lpstr>Revision History</vt:lpstr>
      <vt:lpstr>info</vt:lpstr>
      <vt:lpstr>ActFDate</vt:lpstr>
      <vt:lpstr>CompFlag</vt:lpstr>
      <vt:lpstr>DayLookUp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Zak Fischer</cp:lastModifiedBy>
  <cp:lastPrinted>2015-05-14T18:37:04Z</cp:lastPrinted>
  <dcterms:created xsi:type="dcterms:W3CDTF">2014-07-30T14:04:26Z</dcterms:created>
  <dcterms:modified xsi:type="dcterms:W3CDTF">2025-05-21T03:43:40Z</dcterms:modified>
</cp:coreProperties>
</file>