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akfischer/TIA-Git/resources/Sandbox/INV-101/ReadyToShip/FINAL-SSS/"/>
    </mc:Choice>
  </mc:AlternateContent>
  <xr:revisionPtr revIDLastSave="0" documentId="13_ncr:1_{C03FF30C-9640-294C-9D7B-5E78B483C96A}" xr6:coauthVersionLast="47" xr6:coauthVersionMax="47" xr10:uidLastSave="{00000000-0000-0000-0000-000000000000}"/>
  <bookViews>
    <workbookView xWindow="500" yWindow="660" windowWidth="31620" windowHeight="20480" activeTab="1" xr2:uid="{00000000-000D-0000-FFFF-FFFF00000000}"/>
  </bookViews>
  <sheets>
    <sheet name="Documentation" sheetId="6" r:id="rId1"/>
    <sheet name="Schedule" sheetId="3" r:id="rId2"/>
    <sheet name="Tracking" sheetId="2" r:id="rId3"/>
    <sheet name="info" sheetId="7" state="hidden" r:id="rId4"/>
  </sheets>
  <definedNames>
    <definedName name="ActFDate">Schedule!$C$6:$C$53</definedName>
    <definedName name="Column_offset">info!$B$23</definedName>
    <definedName name="CompFlag">Schedule!$H$6:$H$53</definedName>
    <definedName name="Core_pages">info!$B$11</definedName>
    <definedName name="Core_pct">info!$B$7</definedName>
    <definedName name="DayLookUp">info!$E$6:$H$140</definedName>
    <definedName name="extension_names">info!$A$16:$A$19</definedName>
    <definedName name="extension_names_2">info!$A$16:$A$20</definedName>
    <definedName name="extension_pages">info!$B$12</definedName>
    <definedName name="PgCnt">Schedule!$G$6:$G$53</definedName>
    <definedName name="_xlnm.Print_Area" localSheetId="0">Documentation!$A$1:$N$37</definedName>
    <definedName name="_xlnm.Print_Titles" localSheetId="1">Schedule!$1:$5</definedName>
    <definedName name="StartDate">Schedule!$D$1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3" l="1"/>
  <c r="I17" i="3"/>
  <c r="I16" i="3"/>
  <c r="I15" i="3"/>
  <c r="I53" i="3"/>
  <c r="I43" i="3"/>
  <c r="I33" i="3"/>
  <c r="I32" i="3"/>
  <c r="I52" i="3"/>
  <c r="I51" i="3"/>
  <c r="I50" i="3"/>
  <c r="I49" i="3"/>
  <c r="I48" i="3"/>
  <c r="I47" i="3"/>
  <c r="I46" i="3"/>
  <c r="I45" i="3"/>
  <c r="I44" i="3"/>
  <c r="I42" i="3"/>
  <c r="I41" i="3"/>
  <c r="I40" i="3"/>
  <c r="I39" i="3"/>
  <c r="I38" i="3"/>
  <c r="I37" i="3"/>
  <c r="I36" i="3"/>
  <c r="I35" i="3"/>
  <c r="I34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4" i="3"/>
  <c r="I13" i="3"/>
  <c r="I12" i="3"/>
  <c r="I11" i="3"/>
  <c r="I10" i="3"/>
  <c r="I9" i="3"/>
  <c r="I8" i="3"/>
  <c r="I7" i="3"/>
  <c r="B3" i="7"/>
  <c r="B11" i="7"/>
  <c r="G53" i="7" s="1"/>
  <c r="B10" i="7"/>
  <c r="C7" i="3"/>
  <c r="I6" i="3"/>
  <c r="G8" i="7" l="1"/>
  <c r="G38" i="7"/>
  <c r="G41" i="7"/>
  <c r="G42" i="7"/>
  <c r="G27" i="7"/>
  <c r="G7" i="7"/>
  <c r="G39" i="7"/>
  <c r="G29" i="7"/>
  <c r="G9" i="7"/>
  <c r="G31" i="7"/>
  <c r="G11" i="7"/>
  <c r="G12" i="7"/>
  <c r="G13" i="7"/>
  <c r="G40" i="7"/>
  <c r="G30" i="7"/>
  <c r="G10" i="7"/>
  <c r="G43" i="7"/>
  <c r="G17" i="7"/>
  <c r="G44" i="7"/>
  <c r="G23" i="7"/>
  <c r="G45" i="7"/>
  <c r="G24" i="7"/>
  <c r="G46" i="7"/>
  <c r="G28" i="7"/>
  <c r="G25" i="7"/>
  <c r="G47" i="7"/>
  <c r="G14" i="7"/>
  <c r="G15" i="7"/>
  <c r="G16" i="7"/>
  <c r="G26" i="7"/>
  <c r="G48" i="7"/>
  <c r="G18" i="7"/>
  <c r="G49" i="7"/>
  <c r="G32" i="7"/>
  <c r="G33" i="7"/>
  <c r="G19" i="7"/>
  <c r="G34" i="7"/>
  <c r="G50" i="7"/>
  <c r="G20" i="7"/>
  <c r="G35" i="7"/>
  <c r="G51" i="7"/>
  <c r="G21" i="7"/>
  <c r="G36" i="7"/>
  <c r="G52" i="7"/>
  <c r="G22" i="7"/>
  <c r="G37" i="7"/>
  <c r="G6" i="7"/>
  <c r="B2" i="7"/>
  <c r="B67" i="3" l="1"/>
  <c r="B65" i="3" l="1"/>
  <c r="B63" i="3" s="1"/>
  <c r="B61" i="3" s="1"/>
  <c r="B58" i="3" s="1"/>
  <c r="B71" i="3"/>
  <c r="J3" i="3"/>
  <c r="B12" i="7" l="1"/>
  <c r="B4" i="7"/>
  <c r="B6" i="7" s="1"/>
  <c r="H53" i="7" l="1"/>
  <c r="H39" i="7"/>
  <c r="H27" i="7"/>
  <c r="H40" i="7"/>
  <c r="H46" i="7"/>
  <c r="H23" i="7"/>
  <c r="H7" i="7"/>
  <c r="H8" i="7"/>
  <c r="H11" i="7"/>
  <c r="H26" i="7"/>
  <c r="H12" i="7"/>
  <c r="H45" i="7"/>
  <c r="H10" i="7"/>
  <c r="H42" i="7"/>
  <c r="H17" i="7"/>
  <c r="H38" i="7"/>
  <c r="H30" i="7"/>
  <c r="H16" i="7"/>
  <c r="H14" i="7"/>
  <c r="H24" i="7"/>
  <c r="H9" i="7"/>
  <c r="H44" i="7"/>
  <c r="H48" i="7"/>
  <c r="H43" i="7"/>
  <c r="H15" i="7"/>
  <c r="H47" i="7"/>
  <c r="H25" i="7"/>
  <c r="H31" i="7"/>
  <c r="H13" i="7"/>
  <c r="H29" i="7"/>
  <c r="H41" i="7"/>
  <c r="H28" i="7"/>
  <c r="H22" i="7"/>
  <c r="H49" i="7"/>
  <c r="H34" i="7"/>
  <c r="H37" i="7"/>
  <c r="H20" i="7"/>
  <c r="H52" i="7"/>
  <c r="H35" i="7"/>
  <c r="H19" i="7"/>
  <c r="H36" i="7"/>
  <c r="H33" i="7"/>
  <c r="H51" i="7"/>
  <c r="H18" i="7"/>
  <c r="H50" i="7"/>
  <c r="H21" i="7"/>
  <c r="H32" i="7"/>
  <c r="H6" i="7"/>
  <c r="J2" i="3"/>
  <c r="J1" i="3" s="1"/>
  <c r="B6" i="3" l="1"/>
  <c r="B17" i="3" s="1"/>
  <c r="J17" i="3" s="1"/>
  <c r="K17" i="3" s="1"/>
  <c r="B53" i="3" l="1"/>
  <c r="B37" i="3"/>
  <c r="B21" i="3"/>
  <c r="B48" i="3"/>
  <c r="B31" i="3"/>
  <c r="B30" i="3"/>
  <c r="B45" i="3"/>
  <c r="B43" i="3"/>
  <c r="J43" i="3" s="1"/>
  <c r="K43" i="3" s="1"/>
  <c r="B41" i="3"/>
  <c r="B52" i="3"/>
  <c r="B36" i="3"/>
  <c r="B20" i="3"/>
  <c r="B13" i="3"/>
  <c r="B29" i="3"/>
  <c r="B11" i="3"/>
  <c r="B27" i="3"/>
  <c r="B26" i="3"/>
  <c r="B25" i="3"/>
  <c r="B38" i="3"/>
  <c r="B51" i="3"/>
  <c r="B35" i="3"/>
  <c r="B19" i="3"/>
  <c r="B16" i="3"/>
  <c r="B15" i="3"/>
  <c r="B14" i="3"/>
  <c r="B46" i="3"/>
  <c r="B44" i="3"/>
  <c r="B10" i="3"/>
  <c r="B9" i="3"/>
  <c r="B24" i="3"/>
  <c r="B23" i="3"/>
  <c r="B50" i="3"/>
  <c r="B34" i="3"/>
  <c r="B18" i="3"/>
  <c r="B32" i="3"/>
  <c r="B47" i="3"/>
  <c r="B12" i="3"/>
  <c r="B28" i="3"/>
  <c r="B42" i="3"/>
  <c r="B49" i="3"/>
  <c r="B33" i="3"/>
  <c r="J33" i="3" s="1"/>
  <c r="K33" i="3" s="1"/>
  <c r="B8" i="3"/>
  <c r="B40" i="3"/>
  <c r="B39" i="3"/>
  <c r="B22" i="3"/>
  <c r="J53" i="3"/>
  <c r="K53" i="3" s="1"/>
  <c r="J32" i="3"/>
  <c r="K32" i="3" s="1"/>
  <c r="B7" i="3"/>
  <c r="J7" i="3" s="1"/>
  <c r="K7" i="3" s="1"/>
  <c r="J6" i="3"/>
  <c r="K6" i="3" s="1"/>
  <c r="J8" i="3" l="1"/>
  <c r="K8" i="3" s="1"/>
  <c r="J9" i="3" l="1"/>
  <c r="K9" i="3" s="1"/>
  <c r="J10" i="3" l="1"/>
  <c r="K10" i="3" s="1"/>
  <c r="J11" i="3" l="1"/>
  <c r="K11" i="3" s="1"/>
  <c r="J12" i="3" l="1"/>
  <c r="K12" i="3" s="1"/>
  <c r="J13" i="3" l="1"/>
  <c r="K13" i="3" s="1"/>
  <c r="J14" i="3" l="1"/>
  <c r="K14" i="3" s="1"/>
  <c r="J15" i="3" l="1"/>
  <c r="K15" i="3" s="1"/>
  <c r="J16" i="3" l="1"/>
  <c r="K16" i="3" s="1"/>
  <c r="J18" i="3" l="1"/>
  <c r="K18" i="3" s="1"/>
  <c r="J19" i="3" l="1"/>
  <c r="K19" i="3" s="1"/>
  <c r="J20" i="3" l="1"/>
  <c r="K20" i="3" s="1"/>
  <c r="J21" i="3" l="1"/>
  <c r="K21" i="3" s="1"/>
  <c r="J22" i="3" l="1"/>
  <c r="K22" i="3" s="1"/>
  <c r="J23" i="3" l="1"/>
  <c r="K23" i="3" s="1"/>
  <c r="J24" i="3" l="1"/>
  <c r="K24" i="3" s="1"/>
  <c r="J25" i="3" l="1"/>
  <c r="K25" i="3" s="1"/>
  <c r="J26" i="3" l="1"/>
  <c r="K26" i="3" s="1"/>
  <c r="J27" i="3" l="1"/>
  <c r="K27" i="3" s="1"/>
  <c r="J28" i="3" l="1"/>
  <c r="K28" i="3" s="1"/>
  <c r="J29" i="3" l="1"/>
  <c r="K29" i="3" s="1"/>
  <c r="J30" i="3" l="1"/>
  <c r="K30" i="3" s="1"/>
  <c r="J31" i="3" l="1"/>
  <c r="K31" i="3" s="1"/>
  <c r="J34" i="3" l="1"/>
  <c r="K34" i="3" s="1"/>
  <c r="J35" i="3" l="1"/>
  <c r="K35" i="3" s="1"/>
  <c r="J36" i="3" l="1"/>
  <c r="K36" i="3" s="1"/>
  <c r="J37" i="3" l="1"/>
  <c r="K37" i="3" s="1"/>
  <c r="J38" i="3" l="1"/>
  <c r="K38" i="3" s="1"/>
  <c r="J39" i="3" l="1"/>
  <c r="K39" i="3" s="1"/>
  <c r="J40" i="3" l="1"/>
  <c r="K40" i="3" s="1"/>
  <c r="J41" i="3" l="1"/>
  <c r="K41" i="3" s="1"/>
  <c r="J42" i="3" l="1"/>
  <c r="K42" i="3" s="1"/>
  <c r="J44" i="3" l="1"/>
  <c r="K44" i="3" s="1"/>
  <c r="J45" i="3" l="1"/>
  <c r="K45" i="3" s="1"/>
  <c r="J46" i="3" l="1"/>
  <c r="K46" i="3" s="1"/>
  <c r="J47" i="3" l="1"/>
  <c r="K47" i="3" s="1"/>
  <c r="J48" i="3" l="1"/>
  <c r="K48" i="3" s="1"/>
  <c r="J49" i="3" l="1"/>
  <c r="K49" i="3" s="1"/>
  <c r="J50" i="3" l="1"/>
  <c r="K50" i="3" s="1"/>
  <c r="J51" i="3" l="1"/>
  <c r="K51" i="3" s="1"/>
  <c r="J52" i="3" l="1"/>
  <c r="K52" i="3" s="1"/>
</calcChain>
</file>

<file path=xl/sharedStrings.xml><?xml version="1.0" encoding="utf-8"?>
<sst xmlns="http://schemas.openxmlformats.org/spreadsheetml/2006/main" count="345" uniqueCount="124">
  <si>
    <t>Pages</t>
  </si>
  <si>
    <t>% Complete</t>
  </si>
  <si>
    <t>Total Pages</t>
  </si>
  <si>
    <t>Completed Pages</t>
  </si>
  <si>
    <t>Actual Finish Date</t>
  </si>
  <si>
    <t>Completed?</t>
  </si>
  <si>
    <t>Proj Pace</t>
  </si>
  <si>
    <t>Your Pace</t>
  </si>
  <si>
    <t>A/P</t>
  </si>
  <si>
    <t>Lesson</t>
  </si>
  <si>
    <t>Seminar Section</t>
  </si>
  <si>
    <t>Seminar Subsection</t>
  </si>
  <si>
    <t>Focus on learning concepts; short-term memorization comes later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</si>
  <si>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</si>
  <si>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Review material you struggled with on the first pass</t>
  </si>
  <si>
    <t>TAKE EXAM &lt;&lt; This one's super important not to forget!</t>
  </si>
  <si>
    <t>Days</t>
  </si>
  <si>
    <t>Start Date</t>
  </si>
  <si>
    <t>Developed by The Infinite Actuary</t>
  </si>
  <si>
    <t>spreadsheet will adjust the dates in the "first pass" section. The date formula is designed to distribute</t>
  </si>
  <si>
    <t>your time over the lessons in proportion to the relative time we think the typical person should spend</t>
  </si>
  <si>
    <t>The dates in this spreadsheet are merely a suggestion. Feel free to alter this spreadsheet in any way</t>
  </si>
  <si>
    <t>Time Tracking Features</t>
  </si>
  <si>
    <t>Tracking Progress</t>
  </si>
  <si>
    <t>you like to suit your own study style and preferences. The order of the lessons matches the order</t>
  </si>
  <si>
    <t>presented in the online seminar, and we feel that this is the most logical order to study the syllabus readings</t>
  </si>
  <si>
    <t>in an effort to make the most efficient use of your study time and increase your chances of passing.</t>
  </si>
  <si>
    <t>As you complete each reading, simply enter in the date you finished the reading in the Actual Finish Date</t>
  </si>
  <si>
    <t xml:space="preserve"> column, and mark the reading as Complete = "Yes" in the "Completed?" column.</t>
  </si>
  <si>
    <t>The far left columns keep track of your total pages read vs. the established pace. The Tracking tab</t>
  </si>
  <si>
    <t>Reminder:</t>
  </si>
  <si>
    <t>provides a visual view of progress. If the blue line is above the green line you are ahead of schedule</t>
  </si>
  <si>
    <t>If the blue line is above the green line, you are ahead of schedule based on page count.</t>
  </si>
  <si>
    <t>based on page count.</t>
  </si>
  <si>
    <t>Weight</t>
  </si>
  <si>
    <t>Exam Date</t>
  </si>
  <si>
    <t>Max days</t>
  </si>
  <si>
    <t>First pass days</t>
  </si>
  <si>
    <t>Factor</t>
  </si>
  <si>
    <t>The goal is to leave plenty of time for key tasks in the final month before the exam. These are listed at the</t>
  </si>
  <si>
    <t>bottom of the schedule.</t>
  </si>
  <si>
    <t>with each lesson. For typical start dates, it's a good idea to spend about 60% of your total days on the first pass.</t>
  </si>
  <si>
    <t>Do something fun, relax, write a novel, found a charity, balance the federal budget, whatever. You're FREE!!!!!</t>
  </si>
  <si>
    <t>The Infinite Actuary.</t>
  </si>
  <si>
    <t>A.2.1. FERM Ch. 8: Risk identification</t>
  </si>
  <si>
    <t>Review Section A</t>
  </si>
  <si>
    <t>Review Section B</t>
  </si>
  <si>
    <t>Review Section C</t>
  </si>
  <si>
    <t>Review Section D</t>
  </si>
  <si>
    <r>
      <rPr>
        <b/>
        <u/>
        <sz val="11"/>
        <color theme="1"/>
        <rFont val="Calibri"/>
        <family val="2"/>
        <scheme val="minor"/>
      </rPr>
      <t>Finish</t>
    </r>
    <r>
      <rPr>
        <b/>
        <sz val="11"/>
        <color theme="1"/>
        <rFont val="Calibri"/>
        <family val="2"/>
        <scheme val="minor"/>
      </rPr>
      <t xml:space="preserve"> the following by…</t>
    </r>
  </si>
  <si>
    <t>Yes</t>
  </si>
  <si>
    <t>Core/Extension</t>
  </si>
  <si>
    <t>Core</t>
  </si>
  <si>
    <t>Core Pages</t>
  </si>
  <si>
    <t xml:space="preserve">Make sure you are registered for the exam through the SOA! </t>
  </si>
  <si>
    <t>This spreadsheet is designed to work like the legacy version of our website, not the new TIA Study</t>
  </si>
  <si>
    <t>just relying on that -- or use this spreadsheet as another check on your overall progress or general reference for the course layout.</t>
  </si>
  <si>
    <t>Diff</t>
  </si>
  <si>
    <t>A.2.2. Quantitative Enterprise Risk Management, Hardy, Mary and Saunders, Ch. 2: Risk Taxonomy</t>
  </si>
  <si>
    <t xml:space="preserve">First pass </t>
  </si>
  <si>
    <t>https://www.soa.org/education/exam-req/registration/edu-registration/</t>
  </si>
  <si>
    <t>Read through the case study. Also make sure to also read through the case study at least once in the week prior to the exam.</t>
  </si>
  <si>
    <t>Become extremely familiar with the exam-day process.</t>
  </si>
  <si>
    <t>Use TIA Flashcards (iPhone App, Android App, Web App).</t>
  </si>
  <si>
    <t>A.1.2. CFE101-101: ERM for Capital and Solvency Purposes</t>
  </si>
  <si>
    <t>A.2.5. CFE101-115: How CEOs Can Mitigate Compounding Risks</t>
  </si>
  <si>
    <t>B.1.1. FERM Ch. 14: Quantifying Particular Risks Lesson 1</t>
  </si>
  <si>
    <t>B.1.2. FERM Ch. 14: Quantifying Particular Risks Lesson 2</t>
  </si>
  <si>
    <t>B.1.3. Quantitative Enterprise Risk Management, Hardy, Mary and Saunders, Ch. 10: Economic Scenario Generators</t>
  </si>
  <si>
    <t>B.1.4. Quantitative Enterprise Risk Management, Hardy, Mary and Saunders, Ch. 13: Liquidity Risk</t>
  </si>
  <si>
    <t>B.1.5. A New Approach to Managing Operational Risk, Ch. 8</t>
  </si>
  <si>
    <t>B.1.7. CFE101-110: IAA Paper: Importance of Climate-Related Risks for Actuaries, pp. 2- 14</t>
  </si>
  <si>
    <t>B.1.9. CFE101-108: Managing Environmental, Social and Governance Risks in Life &amp; Health Insurance Business</t>
  </si>
  <si>
    <t>B.2.2. CFE101-105: Agency Theory and Asymmetric Information</t>
  </si>
  <si>
    <t>D.1.1. CFE101-103: ORSA and the Regulator by AAA</t>
  </si>
  <si>
    <t>D.1.2. CFE101-102: Leveraging COSO Across The Three Lines Of Defense</t>
  </si>
  <si>
    <t>D.1.4. CFE101-112: Internal Controls Toolkit, Doxey, Ch. 1, pp. 11-17 &amp; 27-35</t>
  </si>
  <si>
    <t>A. Foundations of ERM</t>
  </si>
  <si>
    <t>A.1. Overview of ERM</t>
  </si>
  <si>
    <t>A.2. Risk Identification</t>
  </si>
  <si>
    <t>A.3. Risk Measurement and Aggregation</t>
  </si>
  <si>
    <t>A.3.1. Quantitative Enterprise Risk Management, Hardy, Mary and Saunders, Ch. 3: Risk Measures</t>
  </si>
  <si>
    <t>C. Risk Management and Mitigation</t>
  </si>
  <si>
    <t>B.1. Specific Risks</t>
  </si>
  <si>
    <t>A.1.1. CFE101-100: Placing a Value on Enterprise Risk Management</t>
  </si>
  <si>
    <t>A.2.4. CFE101-113: Identifying and Evaluating Emerging Risks</t>
  </si>
  <si>
    <t>B.2.1. Quantitative Enterprise Risk Management, Hardy, Mary and Saunders, Ch. 14: Model Risk and Governance</t>
  </si>
  <si>
    <t>B.2. Risk Governance</t>
  </si>
  <si>
    <t>D.1. Enterprise Risk Control</t>
  </si>
  <si>
    <t>D.2.1. Regulatory Risk and North American Insurance Organizations, Sections 6.1-6.14 and 7</t>
  </si>
  <si>
    <t>D.2.2. Regulatory Capital Adequacy for Life Insurance Companies: A Comparison of Four Jurisdictions (excluding Appendices)</t>
  </si>
  <si>
    <t>D.2.3. Embedded Value Calculation for a Life Insurance Company, Actuarial Practice Forum, 2006</t>
  </si>
  <si>
    <t>B. Modeling and Managing Specific Risks</t>
  </si>
  <si>
    <t>D.2.4. Rating Agency Perspectives on Insurance Company Capital, SOA Research, Aug 2023 (excluding Appendices)</t>
  </si>
  <si>
    <t>D.2. Operational, Capital, and Ratings Management</t>
  </si>
  <si>
    <t>D. Regulatory, Audit, and Other Operational Considerations</t>
  </si>
  <si>
    <t>B.2.3. Reviewing Systemic Risk within the Insurance Industry (excluding pp. 27-29)</t>
  </si>
  <si>
    <t>D.2.5. Quantitative Enterprise Risk Management, Hardy, Mary and Saunders, Ch. 18: Risk-Adjusted Measures of Profit and Capital Allocation (excluding section 18.6)</t>
  </si>
  <si>
    <t>C.2.1. CFE101-119: IAA Risk Book, Reinsurance</t>
  </si>
  <si>
    <t>C.2.2. Quantitative Enterprise Risk Management, Hardy, Mary and Saunders, Ch. 15: Risk Mitigation Using Options and Derivatives</t>
  </si>
  <si>
    <t>C.2. Applied Risk Transfer and Mitigation</t>
  </si>
  <si>
    <t>C.1. Risk Management Fundamentals</t>
  </si>
  <si>
    <t>No</t>
  </si>
  <si>
    <t>This spreadsheet tracks your study progress for the CFE-101 Exam (Fall 2026) and was developed by</t>
  </si>
  <si>
    <t>The default start date on the Schedule tab is 8/15/2026, but you can enter a different date, and the</t>
  </si>
  <si>
    <t>A.1.3. CFE101-122: The Changing Nature of Conduct Risk</t>
  </si>
  <si>
    <t>A.2.3. CFE101-123: The Complete Guide to Strategic Risk Management</t>
  </si>
  <si>
    <t>A.3.2. CFE101-114, Ch. 4: Correlation</t>
  </si>
  <si>
    <t>A.3.3. CFE101-114, Ch. 7: Variance-Covariance Matrix Methods</t>
  </si>
  <si>
    <t>B.1.6. CFE101-126: Cyber Risk Management: Theories, Frameworks, Models, and Practices</t>
  </si>
  <si>
    <t>B.1.8. CFE101-125 How to Strategize in an Out-of-Control World</t>
  </si>
  <si>
    <t>B.2.4. CFE101-127: Artificial Intelligence Risk &amp; Governance</t>
  </si>
  <si>
    <t>C.1.1. CIA Practice Resource Document: Risk Appetite</t>
  </si>
  <si>
    <t>C.1.2. FERM Ch. 16: Responses to Risk</t>
  </si>
  <si>
    <t>C.1.3. CFE101-118: What is Basis Risk? Definition and Types of Basis Risk, Examples (corporatefinanceinstitute.com)</t>
  </si>
  <si>
    <t>C.1.4. CFE101-111: IAA Risk Book, Appropriate Applications of Stress and Scenario Testing</t>
  </si>
  <si>
    <t>C.1.5. CFE101-120: Ch. 13: Asset Liability Management Techniques and Practices for Insurance Companies, IAA Risk Book</t>
  </si>
  <si>
    <t>C.1.7. CFE101-116: Western Australian Public Sector Financial Statements – Better Practice Guide - Tool 1 Example: Risk Analysis for Financial Statements</t>
  </si>
  <si>
    <t>D.1.3. CFE101-124: Design, Calibration &amp; Reporting of Effective Key Risk Indicators</t>
  </si>
  <si>
    <t xml:space="preserve">C.1.6. Corporate Pension Risk Management and Corporate Finance: Bridging the Gap between Theory and Practice in Pension Risk Management, Aug 2015 (Introduction, Section 1 and Section 2 only) </t>
  </si>
  <si>
    <t>Work the TIA Practice Exams and Past SOA Exams. Read through the TIA Condensed Outline.</t>
  </si>
  <si>
    <t>A.3.5. CFE101-117: Economic Capital - Practical Considerations</t>
  </si>
  <si>
    <t>A.3.4. TIA Intro to Copulas Lesson</t>
  </si>
  <si>
    <t>platform. For example, the Today view in the Study app is more sophisticated/refined, and we recommend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</si>
</sst>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u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65">
    <xf numFmtId="0" fontId="0" fillId="0" borderId="0" xfId="0"/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9" fontId="5" fillId="0" borderId="6" xfId="2" applyFont="1" applyFill="1" applyBorder="1" applyProtection="1">
      <protection locked="0"/>
    </xf>
    <xf numFmtId="1" fontId="5" fillId="0" borderId="0" xfId="0" applyNumberFormat="1" applyFont="1" applyProtection="1">
      <protection locked="0"/>
    </xf>
    <xf numFmtId="9" fontId="0" fillId="0" borderId="0" xfId="2" applyFont="1" applyFill="1" applyProtection="1">
      <protection locked="0"/>
    </xf>
    <xf numFmtId="0" fontId="3" fillId="0" borderId="0" xfId="0" applyFont="1"/>
    <xf numFmtId="14" fontId="4" fillId="0" borderId="0" xfId="0" applyNumberFormat="1" applyFont="1" applyProtection="1">
      <protection locked="0"/>
    </xf>
    <xf numFmtId="9" fontId="5" fillId="0" borderId="0" xfId="2" applyFont="1" applyFill="1" applyBorder="1" applyProtection="1">
      <protection locked="0"/>
    </xf>
    <xf numFmtId="14" fontId="10" fillId="0" borderId="0" xfId="0" applyNumberFormat="1" applyFont="1" applyProtection="1">
      <protection locked="0"/>
    </xf>
    <xf numFmtId="14" fontId="0" fillId="0" borderId="0" xfId="0" applyNumberFormat="1"/>
    <xf numFmtId="14" fontId="12" fillId="0" borderId="0" xfId="0" applyNumberFormat="1" applyFont="1" applyAlignment="1" applyProtection="1">
      <alignment horizontal="right"/>
      <protection locked="0"/>
    </xf>
    <xf numFmtId="0" fontId="13" fillId="0" borderId="0" xfId="0" applyFont="1"/>
    <xf numFmtId="14" fontId="3" fillId="0" borderId="0" xfId="0" applyNumberFormat="1" applyFont="1" applyProtection="1">
      <protection locked="0"/>
    </xf>
    <xf numFmtId="14" fontId="12" fillId="0" borderId="0" xfId="0" applyNumberFormat="1" applyFont="1" applyProtection="1">
      <protection locked="0"/>
    </xf>
    <xf numFmtId="0" fontId="14" fillId="0" borderId="0" xfId="0" applyFont="1"/>
    <xf numFmtId="0" fontId="16" fillId="0" borderId="0" xfId="0" applyFont="1" applyProtection="1"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14" fontId="4" fillId="0" borderId="3" xfId="0" applyNumberFormat="1" applyFont="1" applyBorder="1" applyProtection="1">
      <protection locked="0"/>
    </xf>
    <xf numFmtId="14" fontId="17" fillId="5" borderId="1" xfId="0" applyNumberFormat="1" applyFont="1" applyFill="1" applyBorder="1" applyAlignment="1" applyProtection="1">
      <alignment horizontal="center"/>
      <protection locked="0"/>
    </xf>
    <xf numFmtId="9" fontId="0" fillId="2" borderId="1" xfId="2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2" fillId="0" borderId="0" xfId="13" applyFont="1"/>
    <xf numFmtId="0" fontId="19" fillId="0" borderId="0" xfId="13" applyFont="1"/>
    <xf numFmtId="0" fontId="20" fillId="0" borderId="0" xfId="13" applyFont="1" applyAlignment="1">
      <alignment horizontal="left" indent="1"/>
    </xf>
    <xf numFmtId="0" fontId="19" fillId="0" borderId="0" xfId="13" applyFont="1" applyAlignment="1">
      <alignment horizontal="left"/>
    </xf>
    <xf numFmtId="0" fontId="13" fillId="0" borderId="0" xfId="13" applyFont="1"/>
    <xf numFmtId="0" fontId="0" fillId="0" borderId="0" xfId="0" applyProtection="1">
      <protection locked="0"/>
    </xf>
    <xf numFmtId="14" fontId="0" fillId="0" borderId="2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14" fontId="0" fillId="0" borderId="5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6" fillId="0" borderId="0" xfId="118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5" fillId="0" borderId="0" xfId="0" applyFont="1" applyProtection="1">
      <protection locked="0"/>
    </xf>
    <xf numFmtId="164" fontId="0" fillId="0" borderId="0" xfId="1" applyNumberFormat="1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7" borderId="5" xfId="0" applyNumberFormat="1" applyFill="1" applyBorder="1" applyProtection="1">
      <protection locked="0"/>
    </xf>
    <xf numFmtId="14" fontId="4" fillId="7" borderId="0" xfId="0" applyNumberFormat="1" applyFont="1" applyFill="1" applyProtection="1">
      <protection locked="0"/>
    </xf>
    <xf numFmtId="0" fontId="0" fillId="7" borderId="0" xfId="0" applyFill="1"/>
    <xf numFmtId="0" fontId="14" fillId="7" borderId="0" xfId="0" applyFont="1" applyFill="1"/>
    <xf numFmtId="0" fontId="4" fillId="7" borderId="0" xfId="0" applyFont="1" applyFill="1" applyAlignment="1" applyProtection="1">
      <alignment horizontal="center"/>
      <protection locked="0"/>
    </xf>
    <xf numFmtId="1" fontId="5" fillId="7" borderId="0" xfId="0" applyNumberFormat="1" applyFont="1" applyFill="1" applyProtection="1">
      <protection locked="0"/>
    </xf>
    <xf numFmtId="0" fontId="5" fillId="7" borderId="0" xfId="0" applyFont="1" applyFill="1" applyProtection="1">
      <protection locked="0"/>
    </xf>
    <xf numFmtId="9" fontId="5" fillId="7" borderId="6" xfId="2" applyFont="1" applyFill="1" applyBorder="1" applyProtection="1">
      <protection locked="0"/>
    </xf>
    <xf numFmtId="0" fontId="0" fillId="7" borderId="0" xfId="0" applyFill="1" applyProtection="1">
      <protection locked="0"/>
    </xf>
    <xf numFmtId="14" fontId="0" fillId="2" borderId="0" xfId="0" applyNumberFormat="1" applyFill="1" applyProtection="1">
      <protection locked="0"/>
    </xf>
    <xf numFmtId="14" fontId="0" fillId="7" borderId="7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14" fontId="4" fillId="7" borderId="8" xfId="0" applyNumberFormat="1" applyFont="1" applyFill="1" applyBorder="1" applyProtection="1">
      <protection locked="0"/>
    </xf>
    <xf numFmtId="0" fontId="0" fillId="7" borderId="8" xfId="0" applyFill="1" applyBorder="1" applyProtection="1">
      <protection locked="0"/>
    </xf>
    <xf numFmtId="0" fontId="14" fillId="7" borderId="8" xfId="0" applyFont="1" applyFill="1" applyBorder="1"/>
    <xf numFmtId="0" fontId="4" fillId="7" borderId="8" xfId="0" applyFont="1" applyFill="1" applyBorder="1" applyAlignment="1" applyProtection="1">
      <alignment horizontal="center"/>
      <protection locked="0"/>
    </xf>
    <xf numFmtId="1" fontId="5" fillId="7" borderId="8" xfId="0" applyNumberFormat="1" applyFont="1" applyFill="1" applyBorder="1" applyProtection="1">
      <protection locked="0"/>
    </xf>
    <xf numFmtId="0" fontId="5" fillId="7" borderId="8" xfId="0" applyFont="1" applyFill="1" applyBorder="1" applyProtection="1">
      <protection locked="0"/>
    </xf>
    <xf numFmtId="9" fontId="5" fillId="7" borderId="9" xfId="2" applyFont="1" applyFill="1" applyBorder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</cellXfs>
  <cellStyles count="128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/>
    <cellStyle name="Normal" xfId="0" builtinId="0"/>
    <cellStyle name="Normal 2" xfId="13" xr:uid="{00000000-0005-0000-0000-00007D000000}"/>
    <cellStyle name="Normal 2 2" xfId="127" xr:uid="{AC813809-5D13-E543-8EA2-3257917482C8}"/>
    <cellStyle name="Percent" xfId="2" builtinId="5"/>
  </cellStyles>
  <dxfs count="0"/>
  <tableStyles count="0" defaultTableStyle="TableStyleMedium2" defaultPivotStyle="PivotStyleLight16"/>
  <colors>
    <mruColors>
      <color rgb="FF0000FF"/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CFE-101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71917766872897E-2"/>
          <c:y val="0.114227487899213"/>
          <c:w val="0.93780660820957096"/>
          <c:h val="0.76341345285994799"/>
        </c:manualLayout>
      </c:layout>
      <c:lineChart>
        <c:grouping val="standard"/>
        <c:varyColors val="0"/>
        <c:ser>
          <c:idx val="1"/>
          <c:order val="0"/>
          <c:tx>
            <c:strRef>
              <c:f>Schedule!$I$5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</c:formatCode>
                <c:ptCount val="48"/>
                <c:pt idx="0">
                  <c:v>46249</c:v>
                </c:pt>
                <c:pt idx="1">
                  <c:v>46251</c:v>
                </c:pt>
                <c:pt idx="2">
                  <c:v>46252</c:v>
                </c:pt>
                <c:pt idx="3">
                  <c:v>46252</c:v>
                </c:pt>
                <c:pt idx="4">
                  <c:v>46254</c:v>
                </c:pt>
                <c:pt idx="5">
                  <c:v>46255</c:v>
                </c:pt>
                <c:pt idx="6">
                  <c:v>46255</c:v>
                </c:pt>
                <c:pt idx="7">
                  <c:v>46256</c:v>
                </c:pt>
                <c:pt idx="8">
                  <c:v>46258</c:v>
                </c:pt>
                <c:pt idx="9">
                  <c:v>46258</c:v>
                </c:pt>
                <c:pt idx="10">
                  <c:v>46259</c:v>
                </c:pt>
                <c:pt idx="11">
                  <c:v>46259</c:v>
                </c:pt>
                <c:pt idx="12">
                  <c:v>46262</c:v>
                </c:pt>
                <c:pt idx="13">
                  <c:v>46262</c:v>
                </c:pt>
                <c:pt idx="14">
                  <c:v>46262</c:v>
                </c:pt>
                <c:pt idx="15">
                  <c:v>46266</c:v>
                </c:pt>
                <c:pt idx="16">
                  <c:v>46267</c:v>
                </c:pt>
                <c:pt idx="17">
                  <c:v>46268</c:v>
                </c:pt>
                <c:pt idx="18">
                  <c:v>46270</c:v>
                </c:pt>
                <c:pt idx="19">
                  <c:v>46270</c:v>
                </c:pt>
                <c:pt idx="20">
                  <c:v>46271</c:v>
                </c:pt>
                <c:pt idx="21">
                  <c:v>46272</c:v>
                </c:pt>
                <c:pt idx="22">
                  <c:v>46274</c:v>
                </c:pt>
                <c:pt idx="23">
                  <c:v>46275</c:v>
                </c:pt>
                <c:pt idx="24">
                  <c:v>46276</c:v>
                </c:pt>
                <c:pt idx="25">
                  <c:v>46278</c:v>
                </c:pt>
                <c:pt idx="26">
                  <c:v>46279</c:v>
                </c:pt>
                <c:pt idx="27">
                  <c:v>46279</c:v>
                </c:pt>
                <c:pt idx="28">
                  <c:v>46281</c:v>
                </c:pt>
                <c:pt idx="29">
                  <c:v>46284</c:v>
                </c:pt>
                <c:pt idx="30">
                  <c:v>46284</c:v>
                </c:pt>
                <c:pt idx="31">
                  <c:v>46285</c:v>
                </c:pt>
                <c:pt idx="32">
                  <c:v>46287</c:v>
                </c:pt>
                <c:pt idx="33">
                  <c:v>46288</c:v>
                </c:pt>
                <c:pt idx="34">
                  <c:v>46289</c:v>
                </c:pt>
                <c:pt idx="35">
                  <c:v>46290</c:v>
                </c:pt>
                <c:pt idx="36">
                  <c:v>46291</c:v>
                </c:pt>
                <c:pt idx="37">
                  <c:v>46291</c:v>
                </c:pt>
                <c:pt idx="38">
                  <c:v>46293</c:v>
                </c:pt>
                <c:pt idx="39">
                  <c:v>46295</c:v>
                </c:pt>
                <c:pt idx="40">
                  <c:v>46295</c:v>
                </c:pt>
                <c:pt idx="41">
                  <c:v>46296</c:v>
                </c:pt>
                <c:pt idx="42">
                  <c:v>46297</c:v>
                </c:pt>
                <c:pt idx="43">
                  <c:v>46299</c:v>
                </c:pt>
                <c:pt idx="44">
                  <c:v>46301</c:v>
                </c:pt>
                <c:pt idx="45">
                  <c:v>46302</c:v>
                </c:pt>
                <c:pt idx="46">
                  <c:v>46305</c:v>
                </c:pt>
                <c:pt idx="47">
                  <c:v>46305</c:v>
                </c:pt>
              </c:numCache>
            </c:numRef>
          </c:cat>
          <c:val>
            <c:numRef>
              <c:f>Schedule!$I$6:$I$53</c:f>
              <c:numCache>
                <c:formatCode>0</c:formatCode>
                <c:ptCount val="48"/>
                <c:pt idx="0">
                  <c:v>9</c:v>
                </c:pt>
                <c:pt idx="1">
                  <c:v>39</c:v>
                </c:pt>
                <c:pt idx="2">
                  <c:v>49</c:v>
                </c:pt>
                <c:pt idx="3">
                  <c:v>56</c:v>
                </c:pt>
                <c:pt idx="4">
                  <c:v>87</c:v>
                </c:pt>
                <c:pt idx="5">
                  <c:v>102</c:v>
                </c:pt>
                <c:pt idx="6">
                  <c:v>107</c:v>
                </c:pt>
                <c:pt idx="7">
                  <c:v>112</c:v>
                </c:pt>
                <c:pt idx="8">
                  <c:v>143</c:v>
                </c:pt>
                <c:pt idx="9">
                  <c:v>150</c:v>
                </c:pt>
                <c:pt idx="10">
                  <c:v>166</c:v>
                </c:pt>
                <c:pt idx="11">
                  <c:v>166</c:v>
                </c:pt>
                <c:pt idx="12">
                  <c:v>206</c:v>
                </c:pt>
                <c:pt idx="13">
                  <c:v>206</c:v>
                </c:pt>
                <c:pt idx="14">
                  <c:v>206</c:v>
                </c:pt>
                <c:pt idx="15">
                  <c:v>272</c:v>
                </c:pt>
                <c:pt idx="16">
                  <c:v>287</c:v>
                </c:pt>
                <c:pt idx="17">
                  <c:v>310</c:v>
                </c:pt>
                <c:pt idx="18">
                  <c:v>331</c:v>
                </c:pt>
                <c:pt idx="19">
                  <c:v>341</c:v>
                </c:pt>
                <c:pt idx="20">
                  <c:v>354</c:v>
                </c:pt>
                <c:pt idx="21">
                  <c:v>361</c:v>
                </c:pt>
                <c:pt idx="22">
                  <c:v>396</c:v>
                </c:pt>
                <c:pt idx="23">
                  <c:v>421</c:v>
                </c:pt>
                <c:pt idx="24">
                  <c:v>429</c:v>
                </c:pt>
                <c:pt idx="25">
                  <c:v>458</c:v>
                </c:pt>
                <c:pt idx="26">
                  <c:v>483</c:v>
                </c:pt>
                <c:pt idx="27">
                  <c:v>483</c:v>
                </c:pt>
                <c:pt idx="28">
                  <c:v>504</c:v>
                </c:pt>
                <c:pt idx="29">
                  <c:v>551</c:v>
                </c:pt>
                <c:pt idx="30">
                  <c:v>557</c:v>
                </c:pt>
                <c:pt idx="31">
                  <c:v>570</c:v>
                </c:pt>
                <c:pt idx="32">
                  <c:v>601</c:v>
                </c:pt>
                <c:pt idx="33">
                  <c:v>620</c:v>
                </c:pt>
                <c:pt idx="34">
                  <c:v>627</c:v>
                </c:pt>
                <c:pt idx="35">
                  <c:v>649</c:v>
                </c:pt>
                <c:pt idx="36">
                  <c:v>670</c:v>
                </c:pt>
                <c:pt idx="37">
                  <c:v>670</c:v>
                </c:pt>
                <c:pt idx="38">
                  <c:v>700</c:v>
                </c:pt>
                <c:pt idx="39">
                  <c:v>724</c:v>
                </c:pt>
                <c:pt idx="40">
                  <c:v>730</c:v>
                </c:pt>
                <c:pt idx="41">
                  <c:v>745</c:v>
                </c:pt>
                <c:pt idx="42">
                  <c:v>757</c:v>
                </c:pt>
                <c:pt idx="43">
                  <c:v>791</c:v>
                </c:pt>
                <c:pt idx="44">
                  <c:v>818</c:v>
                </c:pt>
                <c:pt idx="45">
                  <c:v>839</c:v>
                </c:pt>
                <c:pt idx="46">
                  <c:v>875</c:v>
                </c:pt>
                <c:pt idx="47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1-4485-A26A-A49866DAA73B}"/>
            </c:ext>
          </c:extLst>
        </c:ser>
        <c:ser>
          <c:idx val="2"/>
          <c:order val="1"/>
          <c:tx>
            <c:strRef>
              <c:f>Schedule!$J$5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</c:formatCode>
                <c:ptCount val="48"/>
                <c:pt idx="0">
                  <c:v>46249</c:v>
                </c:pt>
                <c:pt idx="1">
                  <c:v>46251</c:v>
                </c:pt>
                <c:pt idx="2">
                  <c:v>46252</c:v>
                </c:pt>
                <c:pt idx="3">
                  <c:v>46252</c:v>
                </c:pt>
                <c:pt idx="4">
                  <c:v>46254</c:v>
                </c:pt>
                <c:pt idx="5">
                  <c:v>46255</c:v>
                </c:pt>
                <c:pt idx="6">
                  <c:v>46255</c:v>
                </c:pt>
                <c:pt idx="7">
                  <c:v>46256</c:v>
                </c:pt>
                <c:pt idx="8">
                  <c:v>46258</c:v>
                </c:pt>
                <c:pt idx="9">
                  <c:v>46258</c:v>
                </c:pt>
                <c:pt idx="10">
                  <c:v>46259</c:v>
                </c:pt>
                <c:pt idx="11">
                  <c:v>46259</c:v>
                </c:pt>
                <c:pt idx="12">
                  <c:v>46262</c:v>
                </c:pt>
                <c:pt idx="13">
                  <c:v>46262</c:v>
                </c:pt>
                <c:pt idx="14">
                  <c:v>46262</c:v>
                </c:pt>
                <c:pt idx="15">
                  <c:v>46266</c:v>
                </c:pt>
                <c:pt idx="16">
                  <c:v>46267</c:v>
                </c:pt>
                <c:pt idx="17">
                  <c:v>46268</c:v>
                </c:pt>
                <c:pt idx="18">
                  <c:v>46270</c:v>
                </c:pt>
                <c:pt idx="19">
                  <c:v>46270</c:v>
                </c:pt>
                <c:pt idx="20">
                  <c:v>46271</c:v>
                </c:pt>
                <c:pt idx="21">
                  <c:v>46272</c:v>
                </c:pt>
                <c:pt idx="22">
                  <c:v>46274</c:v>
                </c:pt>
                <c:pt idx="23">
                  <c:v>46275</c:v>
                </c:pt>
                <c:pt idx="24">
                  <c:v>46276</c:v>
                </c:pt>
                <c:pt idx="25">
                  <c:v>46278</c:v>
                </c:pt>
                <c:pt idx="26">
                  <c:v>46279</c:v>
                </c:pt>
                <c:pt idx="27">
                  <c:v>46279</c:v>
                </c:pt>
                <c:pt idx="28">
                  <c:v>46281</c:v>
                </c:pt>
                <c:pt idx="29">
                  <c:v>46284</c:v>
                </c:pt>
                <c:pt idx="30">
                  <c:v>46284</c:v>
                </c:pt>
                <c:pt idx="31">
                  <c:v>46285</c:v>
                </c:pt>
                <c:pt idx="32">
                  <c:v>46287</c:v>
                </c:pt>
                <c:pt idx="33">
                  <c:v>46288</c:v>
                </c:pt>
                <c:pt idx="34">
                  <c:v>46289</c:v>
                </c:pt>
                <c:pt idx="35">
                  <c:v>46290</c:v>
                </c:pt>
                <c:pt idx="36">
                  <c:v>46291</c:v>
                </c:pt>
                <c:pt idx="37">
                  <c:v>46291</c:v>
                </c:pt>
                <c:pt idx="38">
                  <c:v>46293</c:v>
                </c:pt>
                <c:pt idx="39">
                  <c:v>46295</c:v>
                </c:pt>
                <c:pt idx="40">
                  <c:v>46295</c:v>
                </c:pt>
                <c:pt idx="41">
                  <c:v>46296</c:v>
                </c:pt>
                <c:pt idx="42">
                  <c:v>46297</c:v>
                </c:pt>
                <c:pt idx="43">
                  <c:v>46299</c:v>
                </c:pt>
                <c:pt idx="44">
                  <c:v>46301</c:v>
                </c:pt>
                <c:pt idx="45">
                  <c:v>46302</c:v>
                </c:pt>
                <c:pt idx="46">
                  <c:v>46305</c:v>
                </c:pt>
                <c:pt idx="47">
                  <c:v>46305</c:v>
                </c:pt>
              </c:numCache>
            </c:numRef>
          </c:cat>
          <c:val>
            <c:numRef>
              <c:f>Schedule!$J$6:$J$53</c:f>
              <c:numCache>
                <c:formatCode>General</c:formatCode>
                <c:ptCount val="48"/>
                <c:pt idx="0">
                  <c:v>0</c:v>
                </c:pt>
                <c:pt idx="1">
                  <c:v>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39</c:v>
                </c:pt>
                <c:pt idx="11">
                  <c:v>39</c:v>
                </c:pt>
                <c:pt idx="12">
                  <c:v>39</c:v>
                </c:pt>
                <c:pt idx="13">
                  <c:v>39</c:v>
                </c:pt>
                <c:pt idx="14">
                  <c:v>39</c:v>
                </c:pt>
                <c:pt idx="15">
                  <c:v>39</c:v>
                </c:pt>
                <c:pt idx="16">
                  <c:v>39</c:v>
                </c:pt>
                <c:pt idx="17">
                  <c:v>39</c:v>
                </c:pt>
                <c:pt idx="18">
                  <c:v>39</c:v>
                </c:pt>
                <c:pt idx="19">
                  <c:v>39</c:v>
                </c:pt>
                <c:pt idx="20">
                  <c:v>39</c:v>
                </c:pt>
                <c:pt idx="21">
                  <c:v>39</c:v>
                </c:pt>
                <c:pt idx="22">
                  <c:v>39</c:v>
                </c:pt>
                <c:pt idx="23">
                  <c:v>39</c:v>
                </c:pt>
                <c:pt idx="24">
                  <c:v>39</c:v>
                </c:pt>
                <c:pt idx="25">
                  <c:v>39</c:v>
                </c:pt>
                <c:pt idx="26">
                  <c:v>39</c:v>
                </c:pt>
                <c:pt idx="27">
                  <c:v>39</c:v>
                </c:pt>
                <c:pt idx="28">
                  <c:v>39</c:v>
                </c:pt>
                <c:pt idx="29">
                  <c:v>39</c:v>
                </c:pt>
                <c:pt idx="30">
                  <c:v>39</c:v>
                </c:pt>
                <c:pt idx="31">
                  <c:v>39</c:v>
                </c:pt>
                <c:pt idx="32">
                  <c:v>39</c:v>
                </c:pt>
                <c:pt idx="33">
                  <c:v>39</c:v>
                </c:pt>
                <c:pt idx="34">
                  <c:v>39</c:v>
                </c:pt>
                <c:pt idx="35">
                  <c:v>39</c:v>
                </c:pt>
                <c:pt idx="36">
                  <c:v>39</c:v>
                </c:pt>
                <c:pt idx="37">
                  <c:v>39</c:v>
                </c:pt>
                <c:pt idx="38">
                  <c:v>39</c:v>
                </c:pt>
                <c:pt idx="39">
                  <c:v>39</c:v>
                </c:pt>
                <c:pt idx="40">
                  <c:v>39</c:v>
                </c:pt>
                <c:pt idx="41">
                  <c:v>39</c:v>
                </c:pt>
                <c:pt idx="42">
                  <c:v>39</c:v>
                </c:pt>
                <c:pt idx="43">
                  <c:v>39</c:v>
                </c:pt>
                <c:pt idx="44">
                  <c:v>39</c:v>
                </c:pt>
                <c:pt idx="45">
                  <c:v>39</c:v>
                </c:pt>
                <c:pt idx="46">
                  <c:v>39</c:v>
                </c:pt>
                <c:pt idx="47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1-4485-A26A-A49866DAA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7456720"/>
        <c:axId val="507564000"/>
      </c:lineChart>
      <c:dateAx>
        <c:axId val="25745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564000"/>
        <c:crosses val="autoZero"/>
        <c:auto val="1"/>
        <c:lblOffset val="100"/>
        <c:baseTimeUnit val="days"/>
      </c:dateAx>
      <c:valAx>
        <c:axId val="50756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45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213359</xdr:colOff>
      <xdr:row>0</xdr:row>
      <xdr:rowOff>81280</xdr:rowOff>
    </xdr:from>
    <xdr:to>
      <xdr:col>5</xdr:col>
      <xdr:colOff>325120</xdr:colOff>
      <xdr:row>4</xdr:row>
      <xdr:rowOff>71120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59" y="81280"/>
          <a:ext cx="3464561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3124706</xdr:colOff>
      <xdr:row>2</xdr:row>
      <xdr:rowOff>92458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3115110" cy="660494"/>
        </a:xfrm>
        <a:prstGeom prst="rect">
          <a:avLst/>
        </a:prstGeom>
      </xdr:spPr>
    </xdr:pic>
    <xdr:clientData/>
  </xdr:twoCellAnchor>
  <xdr:twoCellAnchor>
    <xdr:from>
      <xdr:col>1</xdr:col>
      <xdr:colOff>57728</xdr:colOff>
      <xdr:row>0</xdr:row>
      <xdr:rowOff>123825</xdr:rowOff>
    </xdr:from>
    <xdr:to>
      <xdr:col>2</xdr:col>
      <xdr:colOff>514350</xdr:colOff>
      <xdr:row>1</xdr:row>
      <xdr:rowOff>173182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3273" y="123825"/>
          <a:ext cx="1334077" cy="337993"/>
        </a:xfrm>
        <a:prstGeom prst="wedgeRectCallout">
          <a:avLst>
            <a:gd name="adj1" fmla="val 65880"/>
            <a:gd name="adj2" fmla="val -58777"/>
          </a:avLst>
        </a:prstGeom>
        <a:solidFill>
          <a:srgbClr val="0066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FF24638-C58E-E840-8095-A1150201524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f54f3281-4e05-4fe9-8214-e3a594e204e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oa.org/education/exam-req/registration/edu-registr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36"/>
  <sheetViews>
    <sheetView showGridLines="0" zoomScale="125" zoomScaleNormal="125" zoomScalePageLayoutView="125" workbookViewId="0"/>
  </sheetViews>
  <sheetFormatPr baseColWidth="10" defaultColWidth="8.83203125" defaultRowHeight="15" x14ac:dyDescent="0.2"/>
  <sheetData>
    <row r="6" spans="1:1" x14ac:dyDescent="0.2">
      <c r="A6" s="8" t="s">
        <v>18</v>
      </c>
    </row>
    <row r="7" spans="1:1" x14ac:dyDescent="0.2">
      <c r="A7" s="8"/>
    </row>
    <row r="8" spans="1:1" x14ac:dyDescent="0.2">
      <c r="A8" t="s">
        <v>103</v>
      </c>
    </row>
    <row r="9" spans="1:1" x14ac:dyDescent="0.2">
      <c r="A9" t="s">
        <v>43</v>
      </c>
    </row>
    <row r="11" spans="1:1" x14ac:dyDescent="0.2">
      <c r="A11" s="21" t="s">
        <v>55</v>
      </c>
    </row>
    <row r="12" spans="1:1" x14ac:dyDescent="0.2">
      <c r="A12" s="21" t="s">
        <v>123</v>
      </c>
    </row>
    <row r="13" spans="1:1" x14ac:dyDescent="0.2">
      <c r="A13" s="21" t="s">
        <v>56</v>
      </c>
    </row>
    <row r="15" spans="1:1" x14ac:dyDescent="0.2">
      <c r="A15" s="8" t="s">
        <v>22</v>
      </c>
    </row>
    <row r="17" spans="1:1" x14ac:dyDescent="0.2">
      <c r="A17" t="s">
        <v>104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41</v>
      </c>
    </row>
    <row r="21" spans="1:1" x14ac:dyDescent="0.2">
      <c r="A21" t="s">
        <v>39</v>
      </c>
    </row>
    <row r="22" spans="1:1" x14ac:dyDescent="0.2">
      <c r="A22" t="s">
        <v>40</v>
      </c>
    </row>
    <row r="24" spans="1:1" x14ac:dyDescent="0.2">
      <c r="A24" t="s">
        <v>21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9" spans="1:1" x14ac:dyDescent="0.2">
      <c r="A29" s="8" t="s">
        <v>23</v>
      </c>
    </row>
    <row r="30" spans="1:1" x14ac:dyDescent="0.2">
      <c r="A30" s="8"/>
    </row>
    <row r="31" spans="1:1" x14ac:dyDescent="0.2">
      <c r="A31" t="s">
        <v>27</v>
      </c>
    </row>
    <row r="32" spans="1:1" x14ac:dyDescent="0.2">
      <c r="A32" t="s">
        <v>28</v>
      </c>
    </row>
    <row r="34" spans="1:1" x14ac:dyDescent="0.2">
      <c r="A34" t="s">
        <v>29</v>
      </c>
    </row>
    <row r="35" spans="1:1" x14ac:dyDescent="0.2">
      <c r="A35" t="s">
        <v>31</v>
      </c>
    </row>
    <row r="36" spans="1:1" x14ac:dyDescent="0.2">
      <c r="A36" t="s">
        <v>33</v>
      </c>
    </row>
  </sheetData>
  <phoneticPr fontId="11" type="noConversion"/>
  <pageMargins left="0.7" right="0.7" top="0.75" bottom="0.75" header="0.3" footer="0.3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O71"/>
  <sheetViews>
    <sheetView showGridLines="0" tabSelected="1" zoomScale="90" zoomScaleNormal="90" zoomScalePage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83203125" defaultRowHeight="15" x14ac:dyDescent="0.2"/>
  <cols>
    <col min="1" max="1" width="3.5" style="31" customWidth="1"/>
    <col min="2" max="3" width="11.5" style="31" customWidth="1"/>
    <col min="4" max="4" width="62.33203125" style="31" customWidth="1"/>
    <col min="5" max="5" width="46.1640625" style="31" customWidth="1"/>
    <col min="6" max="6" width="104.33203125" style="31" customWidth="1"/>
    <col min="7" max="7" width="8.83203125" style="31"/>
    <col min="8" max="8" width="14.5" style="31" customWidth="1"/>
    <col min="9" max="11" width="8.6640625" style="31" bestFit="1" customWidth="1"/>
    <col min="12" max="16384" width="8.83203125" style="31"/>
  </cols>
  <sheetData>
    <row r="1" spans="1:15" ht="23" customHeight="1" x14ac:dyDescent="0.2">
      <c r="D1" s="23">
        <v>46249</v>
      </c>
      <c r="H1" s="63" t="s">
        <v>1</v>
      </c>
      <c r="I1" s="64"/>
      <c r="J1" s="24">
        <f>J3/J2</f>
        <v>4.4571428571428574E-2</v>
      </c>
    </row>
    <row r="2" spans="1:15" ht="24" customHeight="1" x14ac:dyDescent="0.2">
      <c r="H2" s="31" t="s">
        <v>2</v>
      </c>
      <c r="J2" s="39">
        <f>SUM(G6:G53)</f>
        <v>875</v>
      </c>
    </row>
    <row r="3" spans="1:15" x14ac:dyDescent="0.2">
      <c r="E3" s="25"/>
      <c r="H3" s="31" t="s">
        <v>3</v>
      </c>
      <c r="J3" s="40">
        <f>SUMIF(H6:H53,"Yes",G6:G53)</f>
        <v>39</v>
      </c>
    </row>
    <row r="5" spans="1:15" s="18" customFormat="1" ht="32" x14ac:dyDescent="0.2">
      <c r="A5" s="19"/>
      <c r="B5" s="20" t="s">
        <v>13</v>
      </c>
      <c r="C5" s="20" t="s">
        <v>4</v>
      </c>
      <c r="D5" s="20" t="s">
        <v>10</v>
      </c>
      <c r="E5" s="20" t="s">
        <v>11</v>
      </c>
      <c r="F5" s="20" t="s">
        <v>9</v>
      </c>
      <c r="G5" s="20" t="s">
        <v>0</v>
      </c>
      <c r="H5" s="20" t="s">
        <v>5</v>
      </c>
      <c r="I5" s="1" t="s">
        <v>6</v>
      </c>
      <c r="J5" s="2" t="s">
        <v>7</v>
      </c>
      <c r="K5" s="3" t="s">
        <v>8</v>
      </c>
    </row>
    <row r="6" spans="1:15" x14ac:dyDescent="0.2">
      <c r="A6" s="32"/>
      <c r="B6" s="33">
        <f>StartDate+VLOOKUP(F6,DayLookUp,4,FALSE)</f>
        <v>46249</v>
      </c>
      <c r="C6" s="22">
        <v>46250</v>
      </c>
      <c r="D6" t="s">
        <v>77</v>
      </c>
      <c r="E6" s="17" t="s">
        <v>78</v>
      </c>
      <c r="F6" s="17" t="s">
        <v>84</v>
      </c>
      <c r="G6" s="17">
        <v>9</v>
      </c>
      <c r="H6" s="4" t="s">
        <v>50</v>
      </c>
      <c r="I6" s="6">
        <f>SUM($G$6:G6)</f>
        <v>9</v>
      </c>
      <c r="J6" s="38">
        <f t="shared" ref="J6" si="0">SUMIFS(PgCnt,CompFlag,"Yes",ActFDate,"&lt;="&amp;B6)</f>
        <v>0</v>
      </c>
      <c r="K6" s="5">
        <f>J6/I6</f>
        <v>0</v>
      </c>
    </row>
    <row r="7" spans="1:15" x14ac:dyDescent="0.2">
      <c r="A7" s="34"/>
      <c r="B7" s="35">
        <f t="shared" ref="B7:B53" si="1">B$6+VLOOKUP(F7,DayLookUp,4,FALSE)</f>
        <v>46251</v>
      </c>
      <c r="C7" s="9">
        <f>C6+2</f>
        <v>46252</v>
      </c>
      <c r="D7" t="s">
        <v>77</v>
      </c>
      <c r="E7" s="17" t="s">
        <v>78</v>
      </c>
      <c r="F7" s="17" t="s">
        <v>64</v>
      </c>
      <c r="G7" s="17">
        <v>30</v>
      </c>
      <c r="H7" s="4" t="s">
        <v>50</v>
      </c>
      <c r="I7" s="6">
        <f>SUM($G$6:G7)</f>
        <v>39</v>
      </c>
      <c r="J7" s="38">
        <f t="shared" ref="J7:J52" si="2">SUMIFS(PgCnt,CompFlag,"Yes",ActFDate,"&lt;="&amp;B7)</f>
        <v>9</v>
      </c>
      <c r="K7" s="5">
        <f t="shared" ref="K7:K52" si="3">J7/I7</f>
        <v>0.23076923076923078</v>
      </c>
      <c r="L7" s="7"/>
    </row>
    <row r="8" spans="1:15" x14ac:dyDescent="0.2">
      <c r="A8" s="34"/>
      <c r="B8" s="35">
        <f t="shared" si="1"/>
        <v>46252</v>
      </c>
      <c r="C8" s="9"/>
      <c r="D8" t="s">
        <v>77</v>
      </c>
      <c r="E8" s="17" t="s">
        <v>78</v>
      </c>
      <c r="F8" s="17" t="s">
        <v>105</v>
      </c>
      <c r="G8" s="17">
        <v>10</v>
      </c>
      <c r="H8" s="4" t="s">
        <v>102</v>
      </c>
      <c r="I8" s="6">
        <f>SUM($G$6:G8)</f>
        <v>49</v>
      </c>
      <c r="J8" s="38">
        <f t="shared" si="2"/>
        <v>39</v>
      </c>
      <c r="K8" s="5">
        <f t="shared" si="3"/>
        <v>0.79591836734693877</v>
      </c>
      <c r="L8" s="7"/>
    </row>
    <row r="9" spans="1:15" x14ac:dyDescent="0.2">
      <c r="A9" s="34"/>
      <c r="B9" s="35">
        <f t="shared" si="1"/>
        <v>46252</v>
      </c>
      <c r="C9" s="9"/>
      <c r="D9" t="s">
        <v>77</v>
      </c>
      <c r="E9" s="17" t="s">
        <v>79</v>
      </c>
      <c r="F9" s="17" t="s">
        <v>44</v>
      </c>
      <c r="G9" s="17">
        <v>7</v>
      </c>
      <c r="H9" s="4" t="s">
        <v>102</v>
      </c>
      <c r="I9" s="6">
        <f>SUM($G$6:G9)</f>
        <v>56</v>
      </c>
      <c r="J9" s="38">
        <f t="shared" si="2"/>
        <v>39</v>
      </c>
      <c r="K9" s="5">
        <f t="shared" si="3"/>
        <v>0.6964285714285714</v>
      </c>
      <c r="L9" s="7"/>
    </row>
    <row r="10" spans="1:15" x14ac:dyDescent="0.2">
      <c r="A10" s="34"/>
      <c r="B10" s="35">
        <f t="shared" si="1"/>
        <v>46254</v>
      </c>
      <c r="C10" s="9"/>
      <c r="D10" t="s">
        <v>77</v>
      </c>
      <c r="E10" s="17" t="s">
        <v>79</v>
      </c>
      <c r="F10" s="17" t="s">
        <v>58</v>
      </c>
      <c r="G10" s="17">
        <v>31</v>
      </c>
      <c r="H10" s="4" t="s">
        <v>102</v>
      </c>
      <c r="I10" s="6">
        <f>SUM($G$6:G10)</f>
        <v>87</v>
      </c>
      <c r="J10" s="38">
        <f t="shared" si="2"/>
        <v>39</v>
      </c>
      <c r="K10" s="5">
        <f t="shared" si="3"/>
        <v>0.44827586206896552</v>
      </c>
      <c r="L10" s="7"/>
    </row>
    <row r="11" spans="1:15" x14ac:dyDescent="0.2">
      <c r="A11" s="34"/>
      <c r="B11" s="35">
        <f t="shared" si="1"/>
        <v>46255</v>
      </c>
      <c r="C11" s="9"/>
      <c r="D11" t="s">
        <v>77</v>
      </c>
      <c r="E11" s="17" t="s">
        <v>79</v>
      </c>
      <c r="F11" s="17" t="s">
        <v>106</v>
      </c>
      <c r="G11" s="17">
        <v>15</v>
      </c>
      <c r="H11" s="4" t="s">
        <v>102</v>
      </c>
      <c r="I11" s="6">
        <f>SUM($G$6:G11)</f>
        <v>102</v>
      </c>
      <c r="J11" s="38">
        <f t="shared" si="2"/>
        <v>39</v>
      </c>
      <c r="K11" s="5">
        <f t="shared" si="3"/>
        <v>0.38235294117647056</v>
      </c>
      <c r="L11" s="7"/>
    </row>
    <row r="12" spans="1:15" x14ac:dyDescent="0.2">
      <c r="A12" s="34"/>
      <c r="B12" s="35">
        <f t="shared" si="1"/>
        <v>46255</v>
      </c>
      <c r="C12" s="9"/>
      <c r="D12" t="s">
        <v>77</v>
      </c>
      <c r="E12" s="17" t="s">
        <v>79</v>
      </c>
      <c r="F12" s="17" t="s">
        <v>85</v>
      </c>
      <c r="G12" s="17">
        <v>5</v>
      </c>
      <c r="H12" s="4" t="s">
        <v>102</v>
      </c>
      <c r="I12" s="6">
        <f>SUM($G$6:G12)</f>
        <v>107</v>
      </c>
      <c r="J12" s="38">
        <f t="shared" si="2"/>
        <v>39</v>
      </c>
      <c r="K12" s="5">
        <f t="shared" si="3"/>
        <v>0.3644859813084112</v>
      </c>
      <c r="L12" s="7"/>
    </row>
    <row r="13" spans="1:15" x14ac:dyDescent="0.2">
      <c r="A13" s="34"/>
      <c r="B13" s="35">
        <f t="shared" si="1"/>
        <v>46256</v>
      </c>
      <c r="C13" s="9"/>
      <c r="D13" t="s">
        <v>77</v>
      </c>
      <c r="E13" s="17" t="s">
        <v>79</v>
      </c>
      <c r="F13" s="17" t="s">
        <v>65</v>
      </c>
      <c r="G13" s="17">
        <v>5</v>
      </c>
      <c r="H13" s="4" t="s">
        <v>102</v>
      </c>
      <c r="I13" s="6">
        <f>SUM($G$6:G13)</f>
        <v>112</v>
      </c>
      <c r="J13" s="38">
        <f t="shared" si="2"/>
        <v>39</v>
      </c>
      <c r="K13" s="5">
        <f t="shared" si="3"/>
        <v>0.3482142857142857</v>
      </c>
      <c r="L13" s="7"/>
    </row>
    <row r="14" spans="1:15" x14ac:dyDescent="0.2">
      <c r="A14" s="34"/>
      <c r="B14" s="35">
        <f t="shared" si="1"/>
        <v>46258</v>
      </c>
      <c r="C14" s="9"/>
      <c r="D14" t="s">
        <v>77</v>
      </c>
      <c r="E14" s="17" t="s">
        <v>80</v>
      </c>
      <c r="F14" s="17" t="s">
        <v>81</v>
      </c>
      <c r="G14" s="17">
        <v>31</v>
      </c>
      <c r="H14" s="4" t="s">
        <v>102</v>
      </c>
      <c r="I14" s="6">
        <f>SUM($G$6:G14)</f>
        <v>143</v>
      </c>
      <c r="J14" s="38">
        <f t="shared" si="2"/>
        <v>39</v>
      </c>
      <c r="K14" s="5">
        <f t="shared" si="3"/>
        <v>0.27272727272727271</v>
      </c>
      <c r="L14" s="7"/>
    </row>
    <row r="15" spans="1:15" x14ac:dyDescent="0.2">
      <c r="A15" s="34"/>
      <c r="B15" s="35">
        <f t="shared" si="1"/>
        <v>46258</v>
      </c>
      <c r="C15" s="9"/>
      <c r="D15" t="s">
        <v>77</v>
      </c>
      <c r="E15" s="17" t="s">
        <v>80</v>
      </c>
      <c r="F15" s="17" t="s">
        <v>107</v>
      </c>
      <c r="G15" s="17">
        <v>7</v>
      </c>
      <c r="H15" s="4" t="s">
        <v>102</v>
      </c>
      <c r="I15" s="6">
        <f>SUM($G$6:G15)</f>
        <v>150</v>
      </c>
      <c r="J15" s="38">
        <f t="shared" si="2"/>
        <v>39</v>
      </c>
      <c r="K15" s="5">
        <f t="shared" si="3"/>
        <v>0.26</v>
      </c>
      <c r="L15" s="7"/>
    </row>
    <row r="16" spans="1:15" x14ac:dyDescent="0.2">
      <c r="A16" s="34"/>
      <c r="B16" s="35">
        <f t="shared" si="1"/>
        <v>46259</v>
      </c>
      <c r="C16" s="9"/>
      <c r="D16" t="s">
        <v>77</v>
      </c>
      <c r="E16" s="17" t="s">
        <v>80</v>
      </c>
      <c r="F16" s="17" t="s">
        <v>108</v>
      </c>
      <c r="G16" s="17">
        <v>16</v>
      </c>
      <c r="H16" s="4" t="s">
        <v>102</v>
      </c>
      <c r="I16" s="6">
        <f>SUM($G$6:G16)</f>
        <v>166</v>
      </c>
      <c r="J16" s="38">
        <f t="shared" si="2"/>
        <v>39</v>
      </c>
      <c r="K16" s="5">
        <f t="shared" si="3"/>
        <v>0.23493975903614459</v>
      </c>
      <c r="L16" s="7"/>
      <c r="N16" s="17"/>
      <c r="O16" s="17"/>
    </row>
    <row r="17" spans="1:12" x14ac:dyDescent="0.2">
      <c r="A17" s="34"/>
      <c r="B17" s="35">
        <f t="shared" ref="B17" si="4">B$6+VLOOKUP(F17,DayLookUp,4,FALSE)</f>
        <v>46259</v>
      </c>
      <c r="C17" s="9"/>
      <c r="D17" t="s">
        <v>77</v>
      </c>
      <c r="E17" s="17" t="s">
        <v>80</v>
      </c>
      <c r="F17" s="17" t="s">
        <v>122</v>
      </c>
      <c r="G17" s="17">
        <v>0</v>
      </c>
      <c r="H17" s="4" t="s">
        <v>102</v>
      </c>
      <c r="I17" s="6">
        <f>SUM($G$6:G17)</f>
        <v>166</v>
      </c>
      <c r="J17" s="38">
        <f t="shared" ref="J17" si="5">SUMIFS(PgCnt,CompFlag,"Yes",ActFDate,"&lt;="&amp;B17)</f>
        <v>39</v>
      </c>
      <c r="K17" s="5">
        <f t="shared" ref="K17" si="6">J17/I17</f>
        <v>0.23493975903614459</v>
      </c>
      <c r="L17" s="7"/>
    </row>
    <row r="18" spans="1:12" x14ac:dyDescent="0.2">
      <c r="A18" s="34"/>
      <c r="B18" s="35">
        <f t="shared" si="1"/>
        <v>46262</v>
      </c>
      <c r="C18" s="9"/>
      <c r="D18" t="s">
        <v>77</v>
      </c>
      <c r="E18" s="17" t="s">
        <v>80</v>
      </c>
      <c r="F18" s="17" t="s">
        <v>121</v>
      </c>
      <c r="G18" s="17">
        <v>40</v>
      </c>
      <c r="H18" s="4" t="s">
        <v>102</v>
      </c>
      <c r="I18" s="6">
        <f>SUM($G$6:G18)</f>
        <v>206</v>
      </c>
      <c r="J18" s="38">
        <f t="shared" si="2"/>
        <v>39</v>
      </c>
      <c r="K18" s="5">
        <f t="shared" si="3"/>
        <v>0.18932038834951456</v>
      </c>
      <c r="L18" s="7"/>
    </row>
    <row r="19" spans="1:12" x14ac:dyDescent="0.2">
      <c r="A19" s="44"/>
      <c r="B19" s="53">
        <f t="shared" si="1"/>
        <v>46262</v>
      </c>
      <c r="C19" s="45"/>
      <c r="D19" s="46" t="s">
        <v>77</v>
      </c>
      <c r="E19" s="47"/>
      <c r="F19" s="47" t="s">
        <v>45</v>
      </c>
      <c r="G19" s="47"/>
      <c r="H19" s="48" t="s">
        <v>102</v>
      </c>
      <c r="I19" s="49">
        <f>SUM($G$6:G19)</f>
        <v>206</v>
      </c>
      <c r="J19" s="50">
        <f t="shared" si="2"/>
        <v>39</v>
      </c>
      <c r="K19" s="51">
        <f t="shared" si="3"/>
        <v>0.18932038834951456</v>
      </c>
      <c r="L19" s="7"/>
    </row>
    <row r="20" spans="1:12" x14ac:dyDescent="0.2">
      <c r="A20" s="34"/>
      <c r="B20" s="35">
        <f t="shared" si="1"/>
        <v>46262</v>
      </c>
      <c r="C20" s="9"/>
      <c r="D20" t="s">
        <v>92</v>
      </c>
      <c r="E20" s="17" t="s">
        <v>83</v>
      </c>
      <c r="F20" s="17" t="s">
        <v>66</v>
      </c>
      <c r="G20" s="17">
        <v>0</v>
      </c>
      <c r="H20" s="4" t="s">
        <v>102</v>
      </c>
      <c r="I20" s="6">
        <f>SUM($G$6:G20)</f>
        <v>206</v>
      </c>
      <c r="J20" s="38">
        <f t="shared" si="2"/>
        <v>39</v>
      </c>
      <c r="K20" s="5">
        <f t="shared" si="3"/>
        <v>0.18932038834951456</v>
      </c>
      <c r="L20" s="7"/>
    </row>
    <row r="21" spans="1:12" x14ac:dyDescent="0.2">
      <c r="A21" s="34"/>
      <c r="B21" s="35">
        <f t="shared" si="1"/>
        <v>46266</v>
      </c>
      <c r="C21" s="9"/>
      <c r="D21" t="s">
        <v>92</v>
      </c>
      <c r="E21" s="31" t="s">
        <v>83</v>
      </c>
      <c r="F21" s="31" t="s">
        <v>67</v>
      </c>
      <c r="G21" s="31">
        <v>66</v>
      </c>
      <c r="H21" s="4" t="s">
        <v>102</v>
      </c>
      <c r="I21" s="6">
        <f>SUM($G$6:G21)</f>
        <v>272</v>
      </c>
      <c r="J21" s="38">
        <f t="shared" si="2"/>
        <v>39</v>
      </c>
      <c r="K21" s="5">
        <f t="shared" si="3"/>
        <v>0.14338235294117646</v>
      </c>
    </row>
    <row r="22" spans="1:12" x14ac:dyDescent="0.2">
      <c r="A22" s="34"/>
      <c r="B22" s="35">
        <f t="shared" si="1"/>
        <v>46267</v>
      </c>
      <c r="C22" s="9"/>
      <c r="D22" s="17" t="s">
        <v>92</v>
      </c>
      <c r="E22" s="17" t="s">
        <v>83</v>
      </c>
      <c r="F22" s="17" t="s">
        <v>68</v>
      </c>
      <c r="G22" s="17">
        <v>15</v>
      </c>
      <c r="H22" s="4" t="s">
        <v>102</v>
      </c>
      <c r="I22" s="6">
        <f>SUM($G$6:G22)</f>
        <v>287</v>
      </c>
      <c r="J22" s="38">
        <f t="shared" si="2"/>
        <v>39</v>
      </c>
      <c r="K22" s="5">
        <f t="shared" si="3"/>
        <v>0.13588850174216027</v>
      </c>
    </row>
    <row r="23" spans="1:12" x14ac:dyDescent="0.2">
      <c r="A23" s="34"/>
      <c r="B23" s="35">
        <f t="shared" si="1"/>
        <v>46268</v>
      </c>
      <c r="C23" s="9"/>
      <c r="D23" s="17" t="s">
        <v>92</v>
      </c>
      <c r="E23" s="17" t="s">
        <v>83</v>
      </c>
      <c r="F23" s="17" t="s">
        <v>69</v>
      </c>
      <c r="G23" s="17">
        <v>23</v>
      </c>
      <c r="H23" s="4" t="s">
        <v>102</v>
      </c>
      <c r="I23" s="6">
        <f>SUM($G$6:G23)</f>
        <v>310</v>
      </c>
      <c r="J23" s="38">
        <f t="shared" si="2"/>
        <v>39</v>
      </c>
      <c r="K23" s="5">
        <f t="shared" si="3"/>
        <v>0.12580645161290321</v>
      </c>
    </row>
    <row r="24" spans="1:12" x14ac:dyDescent="0.2">
      <c r="A24" s="34"/>
      <c r="B24" s="35">
        <f t="shared" si="1"/>
        <v>46270</v>
      </c>
      <c r="C24" s="9"/>
      <c r="D24" s="17" t="s">
        <v>92</v>
      </c>
      <c r="E24" s="17" t="s">
        <v>83</v>
      </c>
      <c r="F24" s="17" t="s">
        <v>70</v>
      </c>
      <c r="G24" s="17">
        <v>21</v>
      </c>
      <c r="H24" s="4" t="s">
        <v>102</v>
      </c>
      <c r="I24" s="6">
        <f>SUM($G$6:G24)</f>
        <v>331</v>
      </c>
      <c r="J24" s="38">
        <f t="shared" si="2"/>
        <v>39</v>
      </c>
      <c r="K24" s="5">
        <f t="shared" si="3"/>
        <v>0.11782477341389729</v>
      </c>
    </row>
    <row r="25" spans="1:12" x14ac:dyDescent="0.2">
      <c r="A25" s="34"/>
      <c r="B25" s="35">
        <f t="shared" si="1"/>
        <v>46270</v>
      </c>
      <c r="C25" s="9"/>
      <c r="D25" s="17" t="s">
        <v>92</v>
      </c>
      <c r="E25" s="17" t="s">
        <v>83</v>
      </c>
      <c r="F25" s="17" t="s">
        <v>109</v>
      </c>
      <c r="G25" s="17">
        <v>10</v>
      </c>
      <c r="H25" s="4" t="s">
        <v>102</v>
      </c>
      <c r="I25" s="6">
        <f>SUM($G$6:G25)</f>
        <v>341</v>
      </c>
      <c r="J25" s="38">
        <f t="shared" si="2"/>
        <v>39</v>
      </c>
      <c r="K25" s="5">
        <f t="shared" si="3"/>
        <v>0.11436950146627566</v>
      </c>
    </row>
    <row r="26" spans="1:12" x14ac:dyDescent="0.2">
      <c r="A26" s="34"/>
      <c r="B26" s="35">
        <f t="shared" si="1"/>
        <v>46271</v>
      </c>
      <c r="C26" s="9"/>
      <c r="D26" s="17" t="s">
        <v>92</v>
      </c>
      <c r="E26" s="17" t="s">
        <v>83</v>
      </c>
      <c r="F26" s="17" t="s">
        <v>71</v>
      </c>
      <c r="G26" s="17">
        <v>13</v>
      </c>
      <c r="H26" s="4" t="s">
        <v>102</v>
      </c>
      <c r="I26" s="6">
        <f>SUM($G$6:G26)</f>
        <v>354</v>
      </c>
      <c r="J26" s="38">
        <f t="shared" si="2"/>
        <v>39</v>
      </c>
      <c r="K26" s="5">
        <f t="shared" si="3"/>
        <v>0.11016949152542373</v>
      </c>
    </row>
    <row r="27" spans="1:12" x14ac:dyDescent="0.2">
      <c r="A27" s="34"/>
      <c r="B27" s="35">
        <f t="shared" si="1"/>
        <v>46272</v>
      </c>
      <c r="C27" s="9"/>
      <c r="D27" s="17" t="s">
        <v>92</v>
      </c>
      <c r="E27" s="17" t="s">
        <v>83</v>
      </c>
      <c r="F27" s="17" t="s">
        <v>110</v>
      </c>
      <c r="G27" s="17">
        <v>7</v>
      </c>
      <c r="H27" s="4" t="s">
        <v>102</v>
      </c>
      <c r="I27" s="6">
        <f>SUM($G$6:G27)</f>
        <v>361</v>
      </c>
      <c r="J27" s="38">
        <f t="shared" si="2"/>
        <v>39</v>
      </c>
      <c r="K27" s="5">
        <f t="shared" si="3"/>
        <v>0.10803324099722991</v>
      </c>
    </row>
    <row r="28" spans="1:12" x14ac:dyDescent="0.2">
      <c r="A28" s="34"/>
      <c r="B28" s="35">
        <f t="shared" si="1"/>
        <v>46274</v>
      </c>
      <c r="C28" s="9"/>
      <c r="D28" s="17" t="s">
        <v>92</v>
      </c>
      <c r="E28" s="17" t="s">
        <v>83</v>
      </c>
      <c r="F28" s="17" t="s">
        <v>72</v>
      </c>
      <c r="G28" s="17">
        <v>35</v>
      </c>
      <c r="H28" s="4" t="s">
        <v>102</v>
      </c>
      <c r="I28" s="6">
        <f>SUM($G$6:G28)</f>
        <v>396</v>
      </c>
      <c r="J28" s="38">
        <f t="shared" si="2"/>
        <v>39</v>
      </c>
      <c r="K28" s="5">
        <f t="shared" si="3"/>
        <v>9.8484848484848481E-2</v>
      </c>
    </row>
    <row r="29" spans="1:12" x14ac:dyDescent="0.2">
      <c r="A29" s="34"/>
      <c r="B29" s="35">
        <f t="shared" si="1"/>
        <v>46275</v>
      </c>
      <c r="C29" s="9"/>
      <c r="D29" s="17" t="s">
        <v>92</v>
      </c>
      <c r="E29" s="17" t="s">
        <v>87</v>
      </c>
      <c r="F29" s="17" t="s">
        <v>86</v>
      </c>
      <c r="G29" s="17">
        <v>25</v>
      </c>
      <c r="H29" s="4" t="s">
        <v>102</v>
      </c>
      <c r="I29" s="6">
        <f>SUM($G$6:G29)</f>
        <v>421</v>
      </c>
      <c r="J29" s="38">
        <f t="shared" si="2"/>
        <v>39</v>
      </c>
      <c r="K29" s="5">
        <f t="shared" si="3"/>
        <v>9.2636579572446559E-2</v>
      </c>
    </row>
    <row r="30" spans="1:12" x14ac:dyDescent="0.2">
      <c r="A30" s="34"/>
      <c r="B30" s="35">
        <f t="shared" si="1"/>
        <v>46276</v>
      </c>
      <c r="C30" s="9"/>
      <c r="D30" s="17" t="s">
        <v>92</v>
      </c>
      <c r="E30" s="17" t="s">
        <v>87</v>
      </c>
      <c r="F30" s="17" t="s">
        <v>73</v>
      </c>
      <c r="G30" s="17">
        <v>8</v>
      </c>
      <c r="H30" s="4" t="s">
        <v>102</v>
      </c>
      <c r="I30" s="6">
        <f>SUM($G$6:G30)</f>
        <v>429</v>
      </c>
      <c r="J30" s="38">
        <f t="shared" si="2"/>
        <v>39</v>
      </c>
      <c r="K30" s="5">
        <f t="shared" si="3"/>
        <v>9.0909090909090912E-2</v>
      </c>
    </row>
    <row r="31" spans="1:12" x14ac:dyDescent="0.2">
      <c r="A31" s="34"/>
      <c r="B31" s="35">
        <f t="shared" si="1"/>
        <v>46278</v>
      </c>
      <c r="C31" s="9"/>
      <c r="D31" s="17" t="s">
        <v>92</v>
      </c>
      <c r="E31" s="17" t="s">
        <v>87</v>
      </c>
      <c r="F31" s="17" t="s">
        <v>96</v>
      </c>
      <c r="G31" s="17">
        <v>29</v>
      </c>
      <c r="H31" s="4" t="s">
        <v>102</v>
      </c>
      <c r="I31" s="6">
        <f>SUM($G$6:G31)</f>
        <v>458</v>
      </c>
      <c r="J31" s="38">
        <f t="shared" si="2"/>
        <v>39</v>
      </c>
      <c r="K31" s="5">
        <f t="shared" si="3"/>
        <v>8.5152838427947602E-2</v>
      </c>
    </row>
    <row r="32" spans="1:12" x14ac:dyDescent="0.2">
      <c r="A32" s="34"/>
      <c r="B32" s="35">
        <f t="shared" si="1"/>
        <v>46279</v>
      </c>
      <c r="C32" s="9"/>
      <c r="D32" s="17" t="s">
        <v>92</v>
      </c>
      <c r="E32" s="17" t="s">
        <v>87</v>
      </c>
      <c r="F32" s="17" t="s">
        <v>111</v>
      </c>
      <c r="G32" s="17">
        <v>25</v>
      </c>
      <c r="H32" s="4" t="s">
        <v>102</v>
      </c>
      <c r="I32" s="6">
        <f>SUM($G$6:G32)</f>
        <v>483</v>
      </c>
      <c r="J32" s="38">
        <f t="shared" ref="J32:J33" si="7">SUMIFS(PgCnt,CompFlag,"Yes",ActFDate,"&lt;="&amp;B32)</f>
        <v>39</v>
      </c>
      <c r="K32" s="5">
        <f t="shared" ref="K32:K33" si="8">J32/I32</f>
        <v>8.0745341614906832E-2</v>
      </c>
    </row>
    <row r="33" spans="1:11" x14ac:dyDescent="0.2">
      <c r="A33" s="44"/>
      <c r="B33" s="53">
        <f t="shared" si="1"/>
        <v>46279</v>
      </c>
      <c r="C33" s="45"/>
      <c r="D33" s="47" t="s">
        <v>92</v>
      </c>
      <c r="E33" s="47"/>
      <c r="F33" s="47" t="s">
        <v>46</v>
      </c>
      <c r="G33" s="47"/>
      <c r="H33" s="48" t="s">
        <v>102</v>
      </c>
      <c r="I33" s="49">
        <f>SUM($G$6:G33)</f>
        <v>483</v>
      </c>
      <c r="J33" s="50">
        <f t="shared" si="7"/>
        <v>39</v>
      </c>
      <c r="K33" s="51">
        <f t="shared" si="8"/>
        <v>8.0745341614906832E-2</v>
      </c>
    </row>
    <row r="34" spans="1:11" x14ac:dyDescent="0.2">
      <c r="A34" s="34"/>
      <c r="B34" s="35">
        <f t="shared" si="1"/>
        <v>46281</v>
      </c>
      <c r="C34" s="9"/>
      <c r="D34" s="17" t="s">
        <v>82</v>
      </c>
      <c r="E34" s="31" t="s">
        <v>101</v>
      </c>
      <c r="F34" s="31" t="s">
        <v>112</v>
      </c>
      <c r="G34" s="31">
        <v>21</v>
      </c>
      <c r="H34" s="4" t="s">
        <v>102</v>
      </c>
      <c r="I34" s="6">
        <f>SUM($G$6:G34)</f>
        <v>504</v>
      </c>
      <c r="J34" s="38">
        <f t="shared" si="2"/>
        <v>39</v>
      </c>
      <c r="K34" s="5">
        <f t="shared" si="3"/>
        <v>7.7380952380952384E-2</v>
      </c>
    </row>
    <row r="35" spans="1:11" x14ac:dyDescent="0.2">
      <c r="A35" s="34"/>
      <c r="B35" s="35">
        <f t="shared" si="1"/>
        <v>46284</v>
      </c>
      <c r="C35" s="9"/>
      <c r="D35" s="31" t="s">
        <v>82</v>
      </c>
      <c r="E35" s="17" t="s">
        <v>101</v>
      </c>
      <c r="F35" s="17" t="s">
        <v>113</v>
      </c>
      <c r="G35" s="17">
        <v>47</v>
      </c>
      <c r="H35" s="4" t="s">
        <v>102</v>
      </c>
      <c r="I35" s="6">
        <f>SUM($G$6:G35)</f>
        <v>551</v>
      </c>
      <c r="J35" s="38">
        <f t="shared" si="2"/>
        <v>39</v>
      </c>
      <c r="K35" s="5">
        <f t="shared" si="3"/>
        <v>7.0780399274047182E-2</v>
      </c>
    </row>
    <row r="36" spans="1:11" x14ac:dyDescent="0.2">
      <c r="A36" s="34"/>
      <c r="B36" s="35">
        <f t="shared" si="1"/>
        <v>46284</v>
      </c>
      <c r="C36" s="9"/>
      <c r="D36" s="31" t="s">
        <v>82</v>
      </c>
      <c r="E36" s="17" t="s">
        <v>101</v>
      </c>
      <c r="F36" s="17" t="s">
        <v>114</v>
      </c>
      <c r="G36" s="17">
        <v>6</v>
      </c>
      <c r="H36" s="4" t="s">
        <v>102</v>
      </c>
      <c r="I36" s="6">
        <f>SUM($G$6:G36)</f>
        <v>557</v>
      </c>
      <c r="J36" s="38">
        <f t="shared" si="2"/>
        <v>39</v>
      </c>
      <c r="K36" s="5">
        <f t="shared" si="3"/>
        <v>7.0017953321364457E-2</v>
      </c>
    </row>
    <row r="37" spans="1:11" x14ac:dyDescent="0.2">
      <c r="A37" s="34"/>
      <c r="B37" s="35">
        <f t="shared" si="1"/>
        <v>46285</v>
      </c>
      <c r="C37" s="9"/>
      <c r="D37" s="31" t="s">
        <v>82</v>
      </c>
      <c r="E37" s="17" t="s">
        <v>101</v>
      </c>
      <c r="F37" s="17" t="s">
        <v>115</v>
      </c>
      <c r="G37" s="17">
        <v>13</v>
      </c>
      <c r="H37" s="4" t="s">
        <v>102</v>
      </c>
      <c r="I37" s="6">
        <f>SUM($G$6:G37)</f>
        <v>570</v>
      </c>
      <c r="J37" s="38">
        <f t="shared" si="2"/>
        <v>39</v>
      </c>
      <c r="K37" s="5">
        <f t="shared" si="3"/>
        <v>6.8421052631578952E-2</v>
      </c>
    </row>
    <row r="38" spans="1:11" x14ac:dyDescent="0.2">
      <c r="A38" s="34"/>
      <c r="B38" s="35">
        <f t="shared" si="1"/>
        <v>46287</v>
      </c>
      <c r="C38" s="9"/>
      <c r="D38" s="31" t="s">
        <v>82</v>
      </c>
      <c r="E38" s="17" t="s">
        <v>101</v>
      </c>
      <c r="F38" s="17" t="s">
        <v>116</v>
      </c>
      <c r="G38" s="17">
        <v>31</v>
      </c>
      <c r="H38" s="4" t="s">
        <v>102</v>
      </c>
      <c r="I38" s="6">
        <f>SUM($G$6:G38)</f>
        <v>601</v>
      </c>
      <c r="J38" s="38">
        <f t="shared" si="2"/>
        <v>39</v>
      </c>
      <c r="K38" s="5">
        <f t="shared" si="3"/>
        <v>6.4891846921797003E-2</v>
      </c>
    </row>
    <row r="39" spans="1:11" x14ac:dyDescent="0.2">
      <c r="A39" s="34"/>
      <c r="B39" s="35">
        <f t="shared" si="1"/>
        <v>46288</v>
      </c>
      <c r="C39" s="9"/>
      <c r="D39" s="31" t="s">
        <v>82</v>
      </c>
      <c r="E39" s="17" t="s">
        <v>101</v>
      </c>
      <c r="F39" s="17" t="s">
        <v>119</v>
      </c>
      <c r="G39" s="17">
        <v>19</v>
      </c>
      <c r="H39" s="4" t="s">
        <v>102</v>
      </c>
      <c r="I39" s="6">
        <f>SUM($G$6:G39)</f>
        <v>620</v>
      </c>
      <c r="J39" s="38">
        <f t="shared" si="2"/>
        <v>39</v>
      </c>
      <c r="K39" s="5">
        <f t="shared" si="3"/>
        <v>6.2903225806451607E-2</v>
      </c>
    </row>
    <row r="40" spans="1:11" x14ac:dyDescent="0.2">
      <c r="A40" s="34"/>
      <c r="B40" s="35">
        <f t="shared" si="1"/>
        <v>46289</v>
      </c>
      <c r="C40" s="9"/>
      <c r="D40" s="31" t="s">
        <v>82</v>
      </c>
      <c r="E40" s="17" t="s">
        <v>101</v>
      </c>
      <c r="F40" s="17" t="s">
        <v>117</v>
      </c>
      <c r="G40" s="17">
        <v>7</v>
      </c>
      <c r="H40" s="4" t="s">
        <v>102</v>
      </c>
      <c r="I40" s="6">
        <f>SUM($G$6:G40)</f>
        <v>627</v>
      </c>
      <c r="J40" s="38">
        <f t="shared" si="2"/>
        <v>39</v>
      </c>
      <c r="K40" s="5">
        <f t="shared" si="3"/>
        <v>6.2200956937799042E-2</v>
      </c>
    </row>
    <row r="41" spans="1:11" x14ac:dyDescent="0.2">
      <c r="A41" s="34"/>
      <c r="B41" s="35">
        <f t="shared" si="1"/>
        <v>46290</v>
      </c>
      <c r="C41" s="9"/>
      <c r="D41" s="31" t="s">
        <v>82</v>
      </c>
      <c r="E41" s="17" t="s">
        <v>100</v>
      </c>
      <c r="F41" s="17" t="s">
        <v>98</v>
      </c>
      <c r="G41" s="17">
        <v>22</v>
      </c>
      <c r="H41" s="4" t="s">
        <v>102</v>
      </c>
      <c r="I41" s="6">
        <f>SUM($G$6:G41)</f>
        <v>649</v>
      </c>
      <c r="J41" s="38">
        <f t="shared" si="2"/>
        <v>39</v>
      </c>
      <c r="K41" s="5">
        <f t="shared" si="3"/>
        <v>6.0092449922958396E-2</v>
      </c>
    </row>
    <row r="42" spans="1:11" x14ac:dyDescent="0.2">
      <c r="A42" s="34"/>
      <c r="B42" s="35">
        <f t="shared" si="1"/>
        <v>46291</v>
      </c>
      <c r="C42" s="9"/>
      <c r="D42" s="31" t="s">
        <v>82</v>
      </c>
      <c r="E42" s="17" t="s">
        <v>100</v>
      </c>
      <c r="F42" s="17" t="s">
        <v>99</v>
      </c>
      <c r="G42" s="17">
        <v>21</v>
      </c>
      <c r="H42" s="4" t="s">
        <v>102</v>
      </c>
      <c r="I42" s="6">
        <f>SUM($G$6:G42)</f>
        <v>670</v>
      </c>
      <c r="J42" s="38">
        <f t="shared" si="2"/>
        <v>39</v>
      </c>
      <c r="K42" s="5">
        <f t="shared" si="3"/>
        <v>5.8208955223880594E-2</v>
      </c>
    </row>
    <row r="43" spans="1:11" x14ac:dyDescent="0.2">
      <c r="A43" s="44"/>
      <c r="B43" s="53">
        <f t="shared" si="1"/>
        <v>46291</v>
      </c>
      <c r="C43" s="45"/>
      <c r="D43" s="52" t="s">
        <v>82</v>
      </c>
      <c r="E43" s="46"/>
      <c r="F43" s="47" t="s">
        <v>47</v>
      </c>
      <c r="G43" s="47"/>
      <c r="H43" s="48" t="s">
        <v>102</v>
      </c>
      <c r="I43" s="49">
        <f>SUM($G$6:G43)</f>
        <v>670</v>
      </c>
      <c r="J43" s="50">
        <f t="shared" ref="J43" si="9">SUMIFS(PgCnt,CompFlag,"Yes",ActFDate,"&lt;="&amp;B43)</f>
        <v>39</v>
      </c>
      <c r="K43" s="51">
        <f t="shared" ref="K43" si="10">J43/I43</f>
        <v>5.8208955223880594E-2</v>
      </c>
    </row>
    <row r="44" spans="1:11" x14ac:dyDescent="0.2">
      <c r="A44" s="34"/>
      <c r="B44" s="35">
        <f t="shared" si="1"/>
        <v>46293</v>
      </c>
      <c r="C44" s="9"/>
      <c r="D44" s="31" t="s">
        <v>95</v>
      </c>
      <c r="E44" t="s">
        <v>88</v>
      </c>
      <c r="F44" s="17" t="s">
        <v>74</v>
      </c>
      <c r="G44" s="17">
        <v>30</v>
      </c>
      <c r="H44" s="4" t="s">
        <v>102</v>
      </c>
      <c r="I44" s="6">
        <f>SUM($G$6:G44)</f>
        <v>700</v>
      </c>
      <c r="J44" s="38">
        <f t="shared" si="2"/>
        <v>39</v>
      </c>
      <c r="K44" s="5">
        <f t="shared" si="3"/>
        <v>5.5714285714285716E-2</v>
      </c>
    </row>
    <row r="45" spans="1:11" x14ac:dyDescent="0.2">
      <c r="A45" s="34"/>
      <c r="B45" s="35">
        <f t="shared" si="1"/>
        <v>46295</v>
      </c>
      <c r="C45" s="9"/>
      <c r="D45" s="31" t="s">
        <v>95</v>
      </c>
      <c r="E45" s="31" t="s">
        <v>88</v>
      </c>
      <c r="F45" s="31" t="s">
        <v>75</v>
      </c>
      <c r="G45" s="31">
        <v>24</v>
      </c>
      <c r="H45" s="4" t="s">
        <v>102</v>
      </c>
      <c r="I45" s="6">
        <f>SUM($G$6:G45)</f>
        <v>724</v>
      </c>
      <c r="J45" s="38">
        <f t="shared" si="2"/>
        <v>39</v>
      </c>
      <c r="K45" s="5">
        <f t="shared" si="3"/>
        <v>5.3867403314917128E-2</v>
      </c>
    </row>
    <row r="46" spans="1:11" x14ac:dyDescent="0.2">
      <c r="A46" s="34"/>
      <c r="B46" s="35">
        <f t="shared" si="1"/>
        <v>46295</v>
      </c>
      <c r="C46" s="9"/>
      <c r="D46" s="31" t="s">
        <v>95</v>
      </c>
      <c r="E46" s="17" t="s">
        <v>88</v>
      </c>
      <c r="F46" s="17" t="s">
        <v>118</v>
      </c>
      <c r="G46" s="17">
        <v>6</v>
      </c>
      <c r="H46" s="4" t="s">
        <v>102</v>
      </c>
      <c r="I46" s="6">
        <f>SUM($G$6:G46)</f>
        <v>730</v>
      </c>
      <c r="J46" s="38">
        <f t="shared" si="2"/>
        <v>39</v>
      </c>
      <c r="K46" s="5">
        <f t="shared" si="3"/>
        <v>5.3424657534246578E-2</v>
      </c>
    </row>
    <row r="47" spans="1:11" x14ac:dyDescent="0.2">
      <c r="A47" s="34"/>
      <c r="B47" s="35">
        <f t="shared" si="1"/>
        <v>46296</v>
      </c>
      <c r="C47" s="9"/>
      <c r="D47" s="31" t="s">
        <v>95</v>
      </c>
      <c r="E47" s="17" t="s">
        <v>88</v>
      </c>
      <c r="F47" s="17" t="s">
        <v>76</v>
      </c>
      <c r="G47" s="17">
        <v>15</v>
      </c>
      <c r="H47" s="4" t="s">
        <v>102</v>
      </c>
      <c r="I47" s="6">
        <f>SUM($G$6:G47)</f>
        <v>745</v>
      </c>
      <c r="J47" s="38">
        <f t="shared" si="2"/>
        <v>39</v>
      </c>
      <c r="K47" s="5">
        <f t="shared" si="3"/>
        <v>5.2348993288590606E-2</v>
      </c>
    </row>
    <row r="48" spans="1:11" x14ac:dyDescent="0.2">
      <c r="A48" s="34"/>
      <c r="B48" s="35">
        <f t="shared" si="1"/>
        <v>46297</v>
      </c>
      <c r="C48" s="9"/>
      <c r="D48" s="31" t="s">
        <v>95</v>
      </c>
      <c r="E48" s="17" t="s">
        <v>94</v>
      </c>
      <c r="F48" s="17" t="s">
        <v>89</v>
      </c>
      <c r="G48" s="17">
        <v>12</v>
      </c>
      <c r="H48" s="4" t="s">
        <v>102</v>
      </c>
      <c r="I48" s="6">
        <f>SUM($G$6:G48)</f>
        <v>757</v>
      </c>
      <c r="J48" s="38">
        <f t="shared" si="2"/>
        <v>39</v>
      </c>
      <c r="K48" s="5">
        <f t="shared" si="3"/>
        <v>5.151915455746367E-2</v>
      </c>
    </row>
    <row r="49" spans="1:13" x14ac:dyDescent="0.2">
      <c r="A49" s="34"/>
      <c r="B49" s="35">
        <f t="shared" si="1"/>
        <v>46299</v>
      </c>
      <c r="C49" s="9"/>
      <c r="D49" s="31" t="s">
        <v>95</v>
      </c>
      <c r="E49" s="17" t="s">
        <v>94</v>
      </c>
      <c r="F49" s="17" t="s">
        <v>90</v>
      </c>
      <c r="G49" s="17">
        <v>34</v>
      </c>
      <c r="H49" s="4" t="s">
        <v>102</v>
      </c>
      <c r="I49" s="6">
        <f>SUM($G$6:G49)</f>
        <v>791</v>
      </c>
      <c r="J49" s="38">
        <f t="shared" si="2"/>
        <v>39</v>
      </c>
      <c r="K49" s="5">
        <f t="shared" si="3"/>
        <v>4.9304677623261697E-2</v>
      </c>
    </row>
    <row r="50" spans="1:13" x14ac:dyDescent="0.2">
      <c r="A50" s="34"/>
      <c r="B50" s="35">
        <f t="shared" si="1"/>
        <v>46301</v>
      </c>
      <c r="C50" s="9"/>
      <c r="D50" s="31" t="s">
        <v>95</v>
      </c>
      <c r="E50" s="17" t="s">
        <v>94</v>
      </c>
      <c r="F50" s="17" t="s">
        <v>91</v>
      </c>
      <c r="G50" s="17">
        <v>27</v>
      </c>
      <c r="H50" s="4" t="s">
        <v>102</v>
      </c>
      <c r="I50" s="6">
        <f>SUM($G$6:G50)</f>
        <v>818</v>
      </c>
      <c r="J50" s="38">
        <f t="shared" si="2"/>
        <v>39</v>
      </c>
      <c r="K50" s="5">
        <f t="shared" si="3"/>
        <v>4.7677261613691929E-2</v>
      </c>
    </row>
    <row r="51" spans="1:13" x14ac:dyDescent="0.2">
      <c r="A51" s="34"/>
      <c r="B51" s="35">
        <f t="shared" si="1"/>
        <v>46302</v>
      </c>
      <c r="C51" s="9"/>
      <c r="D51" s="31" t="s">
        <v>95</v>
      </c>
      <c r="E51" s="17" t="s">
        <v>94</v>
      </c>
      <c r="F51" s="17" t="s">
        <v>93</v>
      </c>
      <c r="G51" s="17">
        <v>21</v>
      </c>
      <c r="H51" s="4" t="s">
        <v>102</v>
      </c>
      <c r="I51" s="6">
        <f>SUM($G$6:G51)</f>
        <v>839</v>
      </c>
      <c r="J51" s="38">
        <f t="shared" si="2"/>
        <v>39</v>
      </c>
      <c r="K51" s="5">
        <f t="shared" si="3"/>
        <v>4.6483909415971393E-2</v>
      </c>
    </row>
    <row r="52" spans="1:13" x14ac:dyDescent="0.2">
      <c r="A52" s="34"/>
      <c r="B52" s="35">
        <f t="shared" si="1"/>
        <v>46305</v>
      </c>
      <c r="C52" s="9"/>
      <c r="D52" s="31" t="s">
        <v>95</v>
      </c>
      <c r="E52" s="17" t="s">
        <v>94</v>
      </c>
      <c r="F52" s="17" t="s">
        <v>97</v>
      </c>
      <c r="G52" s="17">
        <v>36</v>
      </c>
      <c r="H52" s="4" t="s">
        <v>102</v>
      </c>
      <c r="I52" s="6">
        <f>SUM($G$6:G52)</f>
        <v>875</v>
      </c>
      <c r="J52" s="38">
        <f t="shared" si="2"/>
        <v>39</v>
      </c>
      <c r="K52" s="5">
        <f t="shared" si="3"/>
        <v>4.4571428571428574E-2</v>
      </c>
    </row>
    <row r="53" spans="1:13" x14ac:dyDescent="0.2">
      <c r="A53" s="54"/>
      <c r="B53" s="55">
        <f t="shared" si="1"/>
        <v>46305</v>
      </c>
      <c r="C53" s="56"/>
      <c r="D53" s="57" t="s">
        <v>95</v>
      </c>
      <c r="E53" s="58"/>
      <c r="F53" s="58" t="s">
        <v>48</v>
      </c>
      <c r="G53" s="58"/>
      <c r="H53" s="59" t="s">
        <v>102</v>
      </c>
      <c r="I53" s="60">
        <f>SUM($G$6:G53)</f>
        <v>875</v>
      </c>
      <c r="J53" s="61">
        <f t="shared" ref="J53" si="11">SUMIFS(PgCnt,CompFlag,"Yes",ActFDate,"&lt;="&amp;B53)</f>
        <v>39</v>
      </c>
      <c r="K53" s="62">
        <f t="shared" ref="K53" si="12">J53/I53</f>
        <v>4.4571428571428574E-2</v>
      </c>
      <c r="M53"/>
    </row>
    <row r="54" spans="1:13" x14ac:dyDescent="0.2">
      <c r="B54" s="35"/>
      <c r="C54" s="35"/>
      <c r="H54" s="4"/>
      <c r="I54" s="6"/>
      <c r="J54" s="6"/>
      <c r="K54" s="10"/>
    </row>
    <row r="55" spans="1:13" x14ac:dyDescent="0.2">
      <c r="B55" s="13" t="s">
        <v>30</v>
      </c>
      <c r="C55" s="35"/>
      <c r="D55" s="26" t="s">
        <v>54</v>
      </c>
    </row>
    <row r="56" spans="1:13" x14ac:dyDescent="0.2">
      <c r="B56" s="35"/>
      <c r="C56" s="35"/>
      <c r="D56" s="36" t="s">
        <v>60</v>
      </c>
    </row>
    <row r="57" spans="1:13" x14ac:dyDescent="0.2">
      <c r="B57" s="15" t="s">
        <v>49</v>
      </c>
      <c r="C57" s="35"/>
      <c r="D57" s="37"/>
    </row>
    <row r="58" spans="1:13" x14ac:dyDescent="0.2">
      <c r="B58" s="35">
        <f>B61-1</f>
        <v>46313</v>
      </c>
      <c r="C58" s="35"/>
      <c r="D58" s="27" t="s">
        <v>14</v>
      </c>
    </row>
    <row r="59" spans="1:13" x14ac:dyDescent="0.2">
      <c r="B59" s="35"/>
      <c r="C59" s="35"/>
      <c r="D59" s="28" t="s">
        <v>12</v>
      </c>
    </row>
    <row r="60" spans="1:13" x14ac:dyDescent="0.2">
      <c r="B60" s="35"/>
      <c r="C60" s="35"/>
      <c r="D60" s="28"/>
    </row>
    <row r="61" spans="1:13" x14ac:dyDescent="0.2">
      <c r="B61" s="35">
        <f>B63-5</f>
        <v>46314</v>
      </c>
      <c r="C61" s="35"/>
      <c r="D61" s="27" t="s">
        <v>61</v>
      </c>
    </row>
    <row r="62" spans="1:13" x14ac:dyDescent="0.2">
      <c r="B62" s="35"/>
      <c r="C62" s="35"/>
      <c r="D62" s="27"/>
    </row>
    <row r="63" spans="1:13" x14ac:dyDescent="0.2">
      <c r="B63" s="35">
        <f>B65-10</f>
        <v>46319</v>
      </c>
      <c r="C63" s="35"/>
      <c r="D63" s="27" t="s">
        <v>120</v>
      </c>
    </row>
    <row r="64" spans="1:13" x14ac:dyDescent="0.2">
      <c r="B64" s="35"/>
      <c r="C64" s="35"/>
      <c r="D64" s="27"/>
    </row>
    <row r="65" spans="2:4" x14ac:dyDescent="0.2">
      <c r="B65" s="35">
        <f>B67-3</f>
        <v>46329</v>
      </c>
      <c r="C65" s="35"/>
      <c r="D65" s="27" t="s">
        <v>62</v>
      </c>
    </row>
    <row r="66" spans="2:4" x14ac:dyDescent="0.2">
      <c r="B66" s="35"/>
      <c r="C66" s="35"/>
      <c r="D66" s="28"/>
    </row>
    <row r="67" spans="2:4" x14ac:dyDescent="0.2">
      <c r="B67" s="35">
        <f>B69-10</f>
        <v>46332</v>
      </c>
      <c r="C67" s="35"/>
      <c r="D67" s="29" t="s">
        <v>63</v>
      </c>
    </row>
    <row r="68" spans="2:4" x14ac:dyDescent="0.2">
      <c r="B68" s="35"/>
      <c r="C68" s="35"/>
      <c r="D68" s="28"/>
    </row>
    <row r="69" spans="2:4" x14ac:dyDescent="0.2">
      <c r="B69" s="16">
        <v>46342</v>
      </c>
      <c r="C69" s="11"/>
      <c r="D69" s="26" t="s">
        <v>15</v>
      </c>
    </row>
    <row r="70" spans="2:4" x14ac:dyDescent="0.2">
      <c r="B70" s="35"/>
      <c r="C70" s="35"/>
      <c r="D70" s="30"/>
    </row>
    <row r="71" spans="2:4" x14ac:dyDescent="0.2">
      <c r="B71" s="35">
        <f>B69+1</f>
        <v>46343</v>
      </c>
      <c r="C71" s="35"/>
      <c r="D71" s="27" t="s">
        <v>42</v>
      </c>
    </row>
  </sheetData>
  <mergeCells count="1">
    <mergeCell ref="H1:I1"/>
  </mergeCells>
  <phoneticPr fontId="11" type="noConversion"/>
  <dataValidations count="1">
    <dataValidation type="list" allowBlank="1" showInputMessage="1" showErrorMessage="1" sqref="H6:H54" xr:uid="{00000000-0002-0000-0100-000001000000}">
      <formula1>"No,Yes"</formula1>
    </dataValidation>
  </dataValidations>
  <hyperlinks>
    <hyperlink ref="D56" r:id="rId1" xr:uid="{8A3D0884-437E-DF44-A6EE-9338468DC974}"/>
  </hyperlinks>
  <pageMargins left="0.7" right="0.7" top="0.75" bottom="0.75" header="0.3" footer="0.3"/>
  <pageSetup scale="50" orientation="landscape"/>
  <headerFooter>
    <oddHeader>&amp;L&amp;"Calibri,Regular"&amp;K000000TIA Suggested Study Schedule - CFE-101&amp;R&amp;"Calibri,Regular"&amp;K000000www.theinfiniteactuary.com</oddHeader>
    <oddFooter>&amp;L&amp;"Calibri,Regular"&amp;K000000© 2026 The Infinite Actuary, LLC&amp;R&amp;"Calibri,Regular"&amp;K000000Page &amp;P of &amp;N</oddFooter>
  </headerFooter>
  <ignoredErrors>
    <ignoredError sqref="C7 J2:J3 B6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</sheetPr>
  <dimension ref="B58"/>
  <sheetViews>
    <sheetView showGridLines="0" zoomScale="80" zoomScaleNormal="80" zoomScalePageLayoutView="80" workbookViewId="0">
      <selection activeCell="K59" sqref="K59"/>
    </sheetView>
  </sheetViews>
  <sheetFormatPr baseColWidth="10" defaultColWidth="8.83203125" defaultRowHeight="15" x14ac:dyDescent="0.2"/>
  <sheetData>
    <row r="58" spans="2:2" x14ac:dyDescent="0.2">
      <c r="B58" t="s">
        <v>32</v>
      </c>
    </row>
  </sheetData>
  <pageMargins left="0.7" right="0.7" top="0.75" bottom="0.75" header="0.3" footer="0.3"/>
  <pageSetup scale="42" orientation="portrait"/>
  <headerFooter>
    <oddFooter>&amp;LTIA CFE-101 exam online seminar&amp;RCreated by: The Infinite Actuary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I85"/>
  <sheetViews>
    <sheetView zoomScaleNormal="100" workbookViewId="0"/>
  </sheetViews>
  <sheetFormatPr baseColWidth="10" defaultColWidth="10.6640625" defaultRowHeight="15" x14ac:dyDescent="0.2"/>
  <cols>
    <col min="1" max="1" width="18.6640625" bestFit="1" customWidth="1"/>
    <col min="5" max="5" width="119.1640625" bestFit="1" customWidth="1"/>
    <col min="6" max="6" width="10.6640625" style="14"/>
  </cols>
  <sheetData>
    <row r="2" spans="1:9" x14ac:dyDescent="0.2">
      <c r="A2" t="s">
        <v>17</v>
      </c>
      <c r="B2" s="12">
        <f>StartDate</f>
        <v>46249</v>
      </c>
    </row>
    <row r="3" spans="1:9" x14ac:dyDescent="0.2">
      <c r="A3" t="s">
        <v>35</v>
      </c>
      <c r="B3" s="12">
        <f>Schedule!B69</f>
        <v>46342</v>
      </c>
    </row>
    <row r="4" spans="1:9" x14ac:dyDescent="0.2">
      <c r="A4" t="s">
        <v>36</v>
      </c>
      <c r="B4" s="41">
        <f>B3-B2</f>
        <v>93</v>
      </c>
    </row>
    <row r="5" spans="1:9" x14ac:dyDescent="0.2">
      <c r="A5" t="s">
        <v>59</v>
      </c>
      <c r="B5" s="42">
        <v>0.6</v>
      </c>
      <c r="F5" s="14" t="s">
        <v>34</v>
      </c>
      <c r="G5" t="s">
        <v>38</v>
      </c>
      <c r="H5" t="s">
        <v>16</v>
      </c>
      <c r="I5" t="s">
        <v>51</v>
      </c>
    </row>
    <row r="6" spans="1:9" x14ac:dyDescent="0.2">
      <c r="A6" t="s">
        <v>37</v>
      </c>
      <c r="B6">
        <f>ROUND(B4*B5,0)</f>
        <v>56</v>
      </c>
      <c r="E6" s="17" t="s">
        <v>84</v>
      </c>
      <c r="F6" s="17">
        <v>9</v>
      </c>
      <c r="G6">
        <f>SUM($F$6:F6)/Core_pages</f>
        <v>1.0285714285714285E-2</v>
      </c>
      <c r="H6">
        <f>INT(G6*$B$6)</f>
        <v>0</v>
      </c>
      <c r="I6" t="s">
        <v>52</v>
      </c>
    </row>
    <row r="7" spans="1:9" x14ac:dyDescent="0.2">
      <c r="B7" s="43"/>
      <c r="E7" s="17" t="s">
        <v>64</v>
      </c>
      <c r="F7" s="17">
        <v>30</v>
      </c>
      <c r="G7">
        <f>SUM($F$6:F7)/Core_pages</f>
        <v>4.4571428571428574E-2</v>
      </c>
      <c r="H7">
        <f t="shared" ref="H7:H53" si="0">INT(G7*$B$6)</f>
        <v>2</v>
      </c>
      <c r="I7" t="s">
        <v>52</v>
      </c>
    </row>
    <row r="8" spans="1:9" x14ac:dyDescent="0.2">
      <c r="E8" s="17" t="s">
        <v>105</v>
      </c>
      <c r="F8" s="17">
        <v>10</v>
      </c>
      <c r="G8">
        <f>SUM($F$6:F8)/Core_pages</f>
        <v>5.6000000000000001E-2</v>
      </c>
      <c r="H8">
        <f t="shared" si="0"/>
        <v>3</v>
      </c>
      <c r="I8" t="s">
        <v>52</v>
      </c>
    </row>
    <row r="9" spans="1:9" x14ac:dyDescent="0.2">
      <c r="E9" s="17" t="s">
        <v>44</v>
      </c>
      <c r="F9" s="17">
        <v>7</v>
      </c>
      <c r="G9">
        <f>SUM($F$6:F9)/Core_pages</f>
        <v>6.4000000000000001E-2</v>
      </c>
      <c r="H9">
        <f t="shared" si="0"/>
        <v>3</v>
      </c>
      <c r="I9" t="s">
        <v>52</v>
      </c>
    </row>
    <row r="10" spans="1:9" x14ac:dyDescent="0.2">
      <c r="A10" t="s">
        <v>2</v>
      </c>
      <c r="B10" s="14">
        <f>SUM(F6:F1005)</f>
        <v>875</v>
      </c>
      <c r="E10" s="17" t="s">
        <v>58</v>
      </c>
      <c r="F10" s="17">
        <v>31</v>
      </c>
      <c r="G10">
        <f>SUM($F$6:F10)/Core_pages</f>
        <v>9.9428571428571422E-2</v>
      </c>
      <c r="H10">
        <f t="shared" si="0"/>
        <v>5</v>
      </c>
      <c r="I10" t="s">
        <v>52</v>
      </c>
    </row>
    <row r="11" spans="1:9" x14ac:dyDescent="0.2">
      <c r="A11" t="s">
        <v>53</v>
      </c>
      <c r="B11">
        <f>SUM(Schedule!G6:G988)</f>
        <v>875</v>
      </c>
      <c r="E11" s="17" t="s">
        <v>106</v>
      </c>
      <c r="F11" s="17">
        <v>15</v>
      </c>
      <c r="G11">
        <f>SUM($F$6:F11)/Core_pages</f>
        <v>0.11657142857142858</v>
      </c>
      <c r="H11">
        <f t="shared" si="0"/>
        <v>6</v>
      </c>
      <c r="I11" t="s">
        <v>52</v>
      </c>
    </row>
    <row r="12" spans="1:9" x14ac:dyDescent="0.2">
      <c r="A12" t="s">
        <v>57</v>
      </c>
      <c r="B12">
        <f>B10-B11</f>
        <v>0</v>
      </c>
      <c r="E12" s="17" t="s">
        <v>85</v>
      </c>
      <c r="F12" s="17">
        <v>5</v>
      </c>
      <c r="G12">
        <f>SUM($F$6:F12)/Core_pages</f>
        <v>0.12228571428571429</v>
      </c>
      <c r="H12">
        <f t="shared" si="0"/>
        <v>6</v>
      </c>
      <c r="I12" t="s">
        <v>52</v>
      </c>
    </row>
    <row r="13" spans="1:9" x14ac:dyDescent="0.2">
      <c r="B13" s="12"/>
      <c r="E13" s="17" t="s">
        <v>65</v>
      </c>
      <c r="F13" s="17">
        <v>5</v>
      </c>
      <c r="G13">
        <f>SUM($F$6:F13)/Core_pages</f>
        <v>0.128</v>
      </c>
      <c r="H13">
        <f t="shared" si="0"/>
        <v>7</v>
      </c>
      <c r="I13" t="s">
        <v>52</v>
      </c>
    </row>
    <row r="14" spans="1:9" x14ac:dyDescent="0.2">
      <c r="E14" s="17" t="s">
        <v>81</v>
      </c>
      <c r="F14" s="17">
        <v>31</v>
      </c>
      <c r="G14">
        <f>SUM($F$6:F14)/Core_pages</f>
        <v>0.16342857142857142</v>
      </c>
      <c r="H14">
        <f t="shared" si="0"/>
        <v>9</v>
      </c>
      <c r="I14" t="s">
        <v>52</v>
      </c>
    </row>
    <row r="15" spans="1:9" x14ac:dyDescent="0.2">
      <c r="E15" s="17" t="s">
        <v>107</v>
      </c>
      <c r="F15" s="17">
        <v>7</v>
      </c>
      <c r="G15">
        <f>SUM($F$6:F15)/Core_pages</f>
        <v>0.17142857142857143</v>
      </c>
      <c r="H15">
        <f t="shared" si="0"/>
        <v>9</v>
      </c>
      <c r="I15" t="s">
        <v>52</v>
      </c>
    </row>
    <row r="16" spans="1:9" x14ac:dyDescent="0.2">
      <c r="E16" s="17" t="s">
        <v>108</v>
      </c>
      <c r="F16" s="17">
        <v>16</v>
      </c>
      <c r="G16">
        <f>SUM($F$6:F16)/Core_pages</f>
        <v>0.18971428571428572</v>
      </c>
      <c r="H16">
        <f t="shared" si="0"/>
        <v>10</v>
      </c>
      <c r="I16" t="s">
        <v>52</v>
      </c>
    </row>
    <row r="17" spans="5:9" x14ac:dyDescent="0.2">
      <c r="E17" s="17" t="s">
        <v>122</v>
      </c>
      <c r="F17" s="17">
        <v>0</v>
      </c>
      <c r="G17">
        <f>SUM($F$6:F17)/Core_pages</f>
        <v>0.18971428571428572</v>
      </c>
      <c r="H17">
        <f t="shared" si="0"/>
        <v>10</v>
      </c>
      <c r="I17" t="s">
        <v>52</v>
      </c>
    </row>
    <row r="18" spans="5:9" x14ac:dyDescent="0.2">
      <c r="E18" s="17" t="s">
        <v>121</v>
      </c>
      <c r="F18" s="17">
        <v>40</v>
      </c>
      <c r="G18">
        <f>SUM($F$6:F18)/Core_pages</f>
        <v>0.23542857142857143</v>
      </c>
      <c r="H18">
        <f t="shared" si="0"/>
        <v>13</v>
      </c>
      <c r="I18" t="s">
        <v>52</v>
      </c>
    </row>
    <row r="19" spans="5:9" x14ac:dyDescent="0.2">
      <c r="E19" s="17" t="s">
        <v>45</v>
      </c>
      <c r="F19" s="17">
        <v>0</v>
      </c>
      <c r="G19">
        <f>SUM($F$6:F19)/Core_pages</f>
        <v>0.23542857142857143</v>
      </c>
      <c r="H19">
        <f t="shared" si="0"/>
        <v>13</v>
      </c>
      <c r="I19" t="s">
        <v>52</v>
      </c>
    </row>
    <row r="20" spans="5:9" x14ac:dyDescent="0.2">
      <c r="E20" s="17" t="s">
        <v>66</v>
      </c>
      <c r="F20" s="17">
        <v>0</v>
      </c>
      <c r="G20">
        <f>SUM($F$6:F20)/Core_pages</f>
        <v>0.23542857142857143</v>
      </c>
      <c r="H20">
        <f t="shared" si="0"/>
        <v>13</v>
      </c>
      <c r="I20" t="s">
        <v>52</v>
      </c>
    </row>
    <row r="21" spans="5:9" x14ac:dyDescent="0.2">
      <c r="E21" s="31" t="s">
        <v>67</v>
      </c>
      <c r="F21" s="17">
        <v>66</v>
      </c>
      <c r="G21">
        <f>SUM($F$6:F21)/Core_pages</f>
        <v>0.31085714285714283</v>
      </c>
      <c r="H21">
        <f t="shared" si="0"/>
        <v>17</v>
      </c>
      <c r="I21" t="s">
        <v>52</v>
      </c>
    </row>
    <row r="22" spans="5:9" x14ac:dyDescent="0.2">
      <c r="E22" s="17" t="s">
        <v>68</v>
      </c>
      <c r="F22" s="17">
        <v>15</v>
      </c>
      <c r="G22">
        <f>SUM($F$6:F22)/Core_pages</f>
        <v>0.32800000000000001</v>
      </c>
      <c r="H22">
        <f t="shared" si="0"/>
        <v>18</v>
      </c>
      <c r="I22" t="s">
        <v>52</v>
      </c>
    </row>
    <row r="23" spans="5:9" x14ac:dyDescent="0.2">
      <c r="E23" s="17" t="s">
        <v>69</v>
      </c>
      <c r="F23" s="17">
        <v>23</v>
      </c>
      <c r="G23">
        <f>SUM($F$6:F23)/Core_pages</f>
        <v>0.35428571428571426</v>
      </c>
      <c r="H23">
        <f t="shared" si="0"/>
        <v>19</v>
      </c>
      <c r="I23" t="s">
        <v>52</v>
      </c>
    </row>
    <row r="24" spans="5:9" x14ac:dyDescent="0.2">
      <c r="E24" s="17" t="s">
        <v>70</v>
      </c>
      <c r="F24" s="17">
        <v>21</v>
      </c>
      <c r="G24">
        <f>SUM($F$6:F24)/Core_pages</f>
        <v>0.37828571428571428</v>
      </c>
      <c r="H24">
        <f t="shared" si="0"/>
        <v>21</v>
      </c>
      <c r="I24" t="s">
        <v>52</v>
      </c>
    </row>
    <row r="25" spans="5:9" x14ac:dyDescent="0.2">
      <c r="E25" s="17" t="s">
        <v>109</v>
      </c>
      <c r="F25" s="17">
        <v>10</v>
      </c>
      <c r="G25">
        <f>SUM($F$6:F25)/Core_pages</f>
        <v>0.38971428571428574</v>
      </c>
      <c r="H25">
        <f t="shared" si="0"/>
        <v>21</v>
      </c>
      <c r="I25" t="s">
        <v>52</v>
      </c>
    </row>
    <row r="26" spans="5:9" x14ac:dyDescent="0.2">
      <c r="E26" s="17" t="s">
        <v>71</v>
      </c>
      <c r="F26" s="17">
        <v>13</v>
      </c>
      <c r="G26">
        <f>SUM($F$6:F26)/Core_pages</f>
        <v>0.40457142857142858</v>
      </c>
      <c r="H26">
        <f t="shared" si="0"/>
        <v>22</v>
      </c>
      <c r="I26" t="s">
        <v>52</v>
      </c>
    </row>
    <row r="27" spans="5:9" x14ac:dyDescent="0.2">
      <c r="E27" s="17" t="s">
        <v>110</v>
      </c>
      <c r="F27" s="17">
        <v>7</v>
      </c>
      <c r="G27">
        <f>SUM($F$6:F27)/Core_pages</f>
        <v>0.41257142857142859</v>
      </c>
      <c r="H27">
        <f t="shared" si="0"/>
        <v>23</v>
      </c>
      <c r="I27" t="s">
        <v>52</v>
      </c>
    </row>
    <row r="28" spans="5:9" x14ac:dyDescent="0.2">
      <c r="E28" s="17" t="s">
        <v>72</v>
      </c>
      <c r="F28" s="17">
        <v>35</v>
      </c>
      <c r="G28">
        <f>SUM($F$6:F28)/Core_pages</f>
        <v>0.45257142857142857</v>
      </c>
      <c r="H28">
        <f t="shared" si="0"/>
        <v>25</v>
      </c>
      <c r="I28" t="s">
        <v>52</v>
      </c>
    </row>
    <row r="29" spans="5:9" x14ac:dyDescent="0.2">
      <c r="E29" s="17" t="s">
        <v>86</v>
      </c>
      <c r="F29" s="17">
        <v>25</v>
      </c>
      <c r="G29">
        <f>SUM($F$6:F29)/Core_pages</f>
        <v>0.48114285714285715</v>
      </c>
      <c r="H29">
        <f t="shared" si="0"/>
        <v>26</v>
      </c>
      <c r="I29" t="s">
        <v>52</v>
      </c>
    </row>
    <row r="30" spans="5:9" x14ac:dyDescent="0.2">
      <c r="E30" s="17" t="s">
        <v>73</v>
      </c>
      <c r="F30" s="17">
        <v>8</v>
      </c>
      <c r="G30">
        <f>SUM($F$6:F30)/Core_pages</f>
        <v>0.49028571428571427</v>
      </c>
      <c r="H30">
        <f t="shared" si="0"/>
        <v>27</v>
      </c>
      <c r="I30" t="s">
        <v>52</v>
      </c>
    </row>
    <row r="31" spans="5:9" x14ac:dyDescent="0.2">
      <c r="E31" s="17" t="s">
        <v>96</v>
      </c>
      <c r="F31" s="17">
        <v>29</v>
      </c>
      <c r="G31">
        <f>SUM($F$6:F31)/Core_pages</f>
        <v>0.52342857142857147</v>
      </c>
      <c r="H31">
        <f t="shared" si="0"/>
        <v>29</v>
      </c>
      <c r="I31" t="s">
        <v>52</v>
      </c>
    </row>
    <row r="32" spans="5:9" x14ac:dyDescent="0.2">
      <c r="E32" s="17" t="s">
        <v>111</v>
      </c>
      <c r="F32" s="17">
        <v>25</v>
      </c>
      <c r="G32">
        <f>SUM($F$6:F32)/Core_pages</f>
        <v>0.55200000000000005</v>
      </c>
      <c r="H32">
        <f t="shared" si="0"/>
        <v>30</v>
      </c>
      <c r="I32" t="s">
        <v>52</v>
      </c>
    </row>
    <row r="33" spans="5:9" x14ac:dyDescent="0.2">
      <c r="E33" s="17" t="s">
        <v>46</v>
      </c>
      <c r="F33" s="17">
        <v>0</v>
      </c>
      <c r="G33">
        <f>SUM($F$6:F33)/Core_pages</f>
        <v>0.55200000000000005</v>
      </c>
      <c r="H33">
        <f t="shared" si="0"/>
        <v>30</v>
      </c>
      <c r="I33" t="s">
        <v>52</v>
      </c>
    </row>
    <row r="34" spans="5:9" x14ac:dyDescent="0.2">
      <c r="E34" s="31" t="s">
        <v>112</v>
      </c>
      <c r="F34" s="17">
        <v>21</v>
      </c>
      <c r="G34">
        <f>SUM($F$6:F34)/Core_pages</f>
        <v>0.57599999999999996</v>
      </c>
      <c r="H34">
        <f t="shared" si="0"/>
        <v>32</v>
      </c>
      <c r="I34" t="s">
        <v>52</v>
      </c>
    </row>
    <row r="35" spans="5:9" x14ac:dyDescent="0.2">
      <c r="E35" s="17" t="s">
        <v>113</v>
      </c>
      <c r="F35" s="17">
        <v>47</v>
      </c>
      <c r="G35">
        <f>SUM($F$6:F35)/Core_pages</f>
        <v>0.62971428571428567</v>
      </c>
      <c r="H35">
        <f t="shared" si="0"/>
        <v>35</v>
      </c>
      <c r="I35" t="s">
        <v>52</v>
      </c>
    </row>
    <row r="36" spans="5:9" x14ac:dyDescent="0.2">
      <c r="E36" s="17" t="s">
        <v>114</v>
      </c>
      <c r="F36" s="17">
        <v>6</v>
      </c>
      <c r="G36">
        <f>SUM($F$6:F36)/Core_pages</f>
        <v>0.63657142857142857</v>
      </c>
      <c r="H36">
        <f t="shared" si="0"/>
        <v>35</v>
      </c>
      <c r="I36" t="s">
        <v>52</v>
      </c>
    </row>
    <row r="37" spans="5:9" x14ac:dyDescent="0.2">
      <c r="E37" s="17" t="s">
        <v>115</v>
      </c>
      <c r="F37" s="17">
        <v>13</v>
      </c>
      <c r="G37">
        <f>SUM($F$6:F37)/Core_pages</f>
        <v>0.65142857142857147</v>
      </c>
      <c r="H37">
        <f t="shared" si="0"/>
        <v>36</v>
      </c>
      <c r="I37" t="s">
        <v>52</v>
      </c>
    </row>
    <row r="38" spans="5:9" x14ac:dyDescent="0.2">
      <c r="E38" s="17" t="s">
        <v>116</v>
      </c>
      <c r="F38" s="17">
        <v>31</v>
      </c>
      <c r="G38">
        <f>SUM($F$6:F38)/Core_pages</f>
        <v>0.68685714285714283</v>
      </c>
      <c r="H38">
        <f t="shared" si="0"/>
        <v>38</v>
      </c>
      <c r="I38" t="s">
        <v>52</v>
      </c>
    </row>
    <row r="39" spans="5:9" x14ac:dyDescent="0.2">
      <c r="E39" s="17" t="s">
        <v>119</v>
      </c>
      <c r="F39" s="17">
        <v>19</v>
      </c>
      <c r="G39">
        <f>SUM($F$6:F39)/Core_pages</f>
        <v>0.70857142857142852</v>
      </c>
      <c r="H39">
        <f t="shared" si="0"/>
        <v>39</v>
      </c>
      <c r="I39" t="s">
        <v>52</v>
      </c>
    </row>
    <row r="40" spans="5:9" x14ac:dyDescent="0.2">
      <c r="E40" s="17" t="s">
        <v>117</v>
      </c>
      <c r="F40" s="17">
        <v>7</v>
      </c>
      <c r="G40">
        <f>SUM($F$6:F40)/Core_pages</f>
        <v>0.71657142857142853</v>
      </c>
      <c r="H40">
        <f t="shared" si="0"/>
        <v>40</v>
      </c>
      <c r="I40" t="s">
        <v>52</v>
      </c>
    </row>
    <row r="41" spans="5:9" x14ac:dyDescent="0.2">
      <c r="E41" s="17" t="s">
        <v>98</v>
      </c>
      <c r="F41" s="17">
        <v>22</v>
      </c>
      <c r="G41">
        <f>SUM($F$6:F41)/Core_pages</f>
        <v>0.74171428571428566</v>
      </c>
      <c r="H41">
        <f t="shared" si="0"/>
        <v>41</v>
      </c>
      <c r="I41" t="s">
        <v>52</v>
      </c>
    </row>
    <row r="42" spans="5:9" x14ac:dyDescent="0.2">
      <c r="E42" s="17" t="s">
        <v>99</v>
      </c>
      <c r="F42" s="17">
        <v>21</v>
      </c>
      <c r="G42">
        <f>SUM($F$6:F42)/Core_pages</f>
        <v>0.76571428571428568</v>
      </c>
      <c r="H42">
        <f t="shared" si="0"/>
        <v>42</v>
      </c>
      <c r="I42" t="s">
        <v>52</v>
      </c>
    </row>
    <row r="43" spans="5:9" x14ac:dyDescent="0.2">
      <c r="E43" s="17" t="s">
        <v>47</v>
      </c>
      <c r="F43" s="17">
        <v>0</v>
      </c>
      <c r="G43">
        <f>SUM($F$6:F43)/Core_pages</f>
        <v>0.76571428571428568</v>
      </c>
      <c r="H43">
        <f t="shared" si="0"/>
        <v>42</v>
      </c>
      <c r="I43" t="s">
        <v>52</v>
      </c>
    </row>
    <row r="44" spans="5:9" x14ac:dyDescent="0.2">
      <c r="E44" s="17" t="s">
        <v>74</v>
      </c>
      <c r="F44" s="17">
        <v>30</v>
      </c>
      <c r="G44">
        <f>SUM($F$6:F44)/Core_pages</f>
        <v>0.8</v>
      </c>
      <c r="H44">
        <f t="shared" si="0"/>
        <v>44</v>
      </c>
      <c r="I44" t="s">
        <v>52</v>
      </c>
    </row>
    <row r="45" spans="5:9" x14ac:dyDescent="0.2">
      <c r="E45" s="31" t="s">
        <v>75</v>
      </c>
      <c r="F45" s="17">
        <v>24</v>
      </c>
      <c r="G45">
        <f>SUM($F$6:F45)/Core_pages</f>
        <v>0.8274285714285714</v>
      </c>
      <c r="H45">
        <f t="shared" si="0"/>
        <v>46</v>
      </c>
      <c r="I45" t="s">
        <v>52</v>
      </c>
    </row>
    <row r="46" spans="5:9" ht="18" customHeight="1" x14ac:dyDescent="0.2">
      <c r="E46" s="17" t="s">
        <v>118</v>
      </c>
      <c r="F46" s="17">
        <v>6</v>
      </c>
      <c r="G46">
        <f>SUM($F$6:F46)/Core_pages</f>
        <v>0.8342857142857143</v>
      </c>
      <c r="H46">
        <f t="shared" si="0"/>
        <v>46</v>
      </c>
      <c r="I46" t="s">
        <v>52</v>
      </c>
    </row>
    <row r="47" spans="5:9" x14ac:dyDescent="0.2">
      <c r="E47" s="17" t="s">
        <v>76</v>
      </c>
      <c r="F47" s="17">
        <v>15</v>
      </c>
      <c r="G47">
        <f>SUM($F$6:F47)/Core_pages</f>
        <v>0.85142857142857142</v>
      </c>
      <c r="H47">
        <f t="shared" si="0"/>
        <v>47</v>
      </c>
      <c r="I47" t="s">
        <v>52</v>
      </c>
    </row>
    <row r="48" spans="5:9" x14ac:dyDescent="0.2">
      <c r="E48" s="17" t="s">
        <v>89</v>
      </c>
      <c r="F48" s="17">
        <v>12</v>
      </c>
      <c r="G48">
        <f>SUM($F$6:F48)/Core_pages</f>
        <v>0.8651428571428571</v>
      </c>
      <c r="H48">
        <f t="shared" si="0"/>
        <v>48</v>
      </c>
      <c r="I48" t="s">
        <v>52</v>
      </c>
    </row>
    <row r="49" spans="5:9" x14ac:dyDescent="0.2">
      <c r="E49" s="17" t="s">
        <v>90</v>
      </c>
      <c r="F49" s="17">
        <v>34</v>
      </c>
      <c r="G49">
        <f>SUM($F$6:F49)/Core_pages</f>
        <v>0.90400000000000003</v>
      </c>
      <c r="H49">
        <f t="shared" si="0"/>
        <v>50</v>
      </c>
      <c r="I49" t="s">
        <v>52</v>
      </c>
    </row>
    <row r="50" spans="5:9" x14ac:dyDescent="0.2">
      <c r="E50" s="17" t="s">
        <v>91</v>
      </c>
      <c r="F50" s="17">
        <v>27</v>
      </c>
      <c r="G50">
        <f>SUM($F$6:F50)/Core_pages</f>
        <v>0.93485714285714283</v>
      </c>
      <c r="H50">
        <f t="shared" si="0"/>
        <v>52</v>
      </c>
      <c r="I50" t="s">
        <v>52</v>
      </c>
    </row>
    <row r="51" spans="5:9" x14ac:dyDescent="0.2">
      <c r="E51" s="17" t="s">
        <v>93</v>
      </c>
      <c r="F51" s="17">
        <v>21</v>
      </c>
      <c r="G51">
        <f>SUM($F$6:F51)/Core_pages</f>
        <v>0.95885714285714285</v>
      </c>
      <c r="H51">
        <f t="shared" si="0"/>
        <v>53</v>
      </c>
      <c r="I51" t="s">
        <v>52</v>
      </c>
    </row>
    <row r="52" spans="5:9" x14ac:dyDescent="0.2">
      <c r="E52" s="17" t="s">
        <v>97</v>
      </c>
      <c r="F52" s="17">
        <v>36</v>
      </c>
      <c r="G52">
        <f>SUM($F$6:F52)/Core_pages</f>
        <v>1</v>
      </c>
      <c r="H52">
        <f t="shared" si="0"/>
        <v>56</v>
      </c>
      <c r="I52" t="s">
        <v>52</v>
      </c>
    </row>
    <row r="53" spans="5:9" x14ac:dyDescent="0.2">
      <c r="E53" s="17" t="s">
        <v>48</v>
      </c>
      <c r="F53" s="17">
        <v>0</v>
      </c>
      <c r="G53">
        <f>SUM($F$6:F53)/Core_pages</f>
        <v>1</v>
      </c>
      <c r="H53">
        <f t="shared" si="0"/>
        <v>56</v>
      </c>
      <c r="I53" t="s">
        <v>52</v>
      </c>
    </row>
    <row r="54" spans="5:9" x14ac:dyDescent="0.2">
      <c r="E54" s="17"/>
      <c r="F54" s="17"/>
    </row>
    <row r="55" spans="5:9" x14ac:dyDescent="0.2">
      <c r="E55" s="31"/>
      <c r="F55" s="17"/>
    </row>
    <row r="57" spans="5:9" x14ac:dyDescent="0.2">
      <c r="E57" s="17"/>
      <c r="F57" s="17"/>
    </row>
    <row r="58" spans="5:9" x14ac:dyDescent="0.2">
      <c r="E58" s="17"/>
      <c r="F58" s="17"/>
    </row>
    <row r="59" spans="5:9" x14ac:dyDescent="0.2">
      <c r="E59" s="17"/>
      <c r="F59" s="17"/>
    </row>
    <row r="60" spans="5:9" x14ac:dyDescent="0.2">
      <c r="E60" s="17"/>
      <c r="F60" s="17"/>
    </row>
    <row r="61" spans="5:9" x14ac:dyDescent="0.2">
      <c r="E61" s="17"/>
      <c r="F61" s="17"/>
    </row>
    <row r="62" spans="5:9" x14ac:dyDescent="0.2">
      <c r="F62"/>
    </row>
    <row r="63" spans="5:9" x14ac:dyDescent="0.2">
      <c r="F63"/>
    </row>
    <row r="64" spans="5:9" x14ac:dyDescent="0.2">
      <c r="F64"/>
    </row>
    <row r="65" spans="6:6" x14ac:dyDescent="0.2">
      <c r="F65"/>
    </row>
    <row r="66" spans="6:6" x14ac:dyDescent="0.2">
      <c r="F66" s="17"/>
    </row>
    <row r="67" spans="6:6" x14ac:dyDescent="0.2">
      <c r="F67" s="17"/>
    </row>
    <row r="68" spans="6:6" x14ac:dyDescent="0.2">
      <c r="F68" s="17"/>
    </row>
    <row r="69" spans="6:6" x14ac:dyDescent="0.2">
      <c r="F69" s="17"/>
    </row>
    <row r="70" spans="6:6" x14ac:dyDescent="0.2">
      <c r="F70" s="17"/>
    </row>
    <row r="71" spans="6:6" x14ac:dyDescent="0.2">
      <c r="F71" s="17"/>
    </row>
    <row r="72" spans="6:6" x14ac:dyDescent="0.2">
      <c r="F72" s="17"/>
    </row>
    <row r="73" spans="6:6" x14ac:dyDescent="0.2">
      <c r="F73" s="17"/>
    </row>
    <row r="74" spans="6:6" x14ac:dyDescent="0.2">
      <c r="F74" s="17"/>
    </row>
    <row r="75" spans="6:6" x14ac:dyDescent="0.2">
      <c r="F75" s="17"/>
    </row>
    <row r="76" spans="6:6" x14ac:dyDescent="0.2">
      <c r="F76" s="17"/>
    </row>
    <row r="77" spans="6:6" x14ac:dyDescent="0.2">
      <c r="F77" s="17"/>
    </row>
    <row r="78" spans="6:6" x14ac:dyDescent="0.2">
      <c r="F78" s="17"/>
    </row>
    <row r="79" spans="6:6" x14ac:dyDescent="0.2">
      <c r="F79" s="17"/>
    </row>
    <row r="80" spans="6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13</vt:i4>
      </vt:variant>
    </vt:vector>
  </HeadingPairs>
  <TitlesOfParts>
    <vt:vector size="17" baseType="lpstr">
      <vt:lpstr>Documentation</vt:lpstr>
      <vt:lpstr>Schedule</vt:lpstr>
      <vt:lpstr>Tracking</vt:lpstr>
      <vt:lpstr>info</vt:lpstr>
      <vt:lpstr>ActFDate</vt:lpstr>
      <vt:lpstr>Column_offset</vt:lpstr>
      <vt:lpstr>CompFlag</vt:lpstr>
      <vt:lpstr>Core_pages</vt:lpstr>
      <vt:lpstr>Core_pct</vt:lpstr>
      <vt:lpstr>DayLookUp</vt:lpstr>
      <vt:lpstr>extension_names</vt:lpstr>
      <vt:lpstr>extension_names_2</vt:lpstr>
      <vt:lpstr>extension_pages</vt:lpstr>
      <vt:lpstr>PgCnt</vt:lpstr>
      <vt:lpstr>Documentation!Print_Area</vt:lpstr>
      <vt:lpstr>Schedule!Print_Titles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Zachary Fischer</cp:lastModifiedBy>
  <cp:lastPrinted>2015-05-14T18:37:04Z</cp:lastPrinted>
  <dcterms:created xsi:type="dcterms:W3CDTF">2014-07-30T14:04:26Z</dcterms:created>
  <dcterms:modified xsi:type="dcterms:W3CDTF">2026-07-11T16:05:48Z</dcterms:modified>
</cp:coreProperties>
</file>