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8"/>
  <workbookPr autoCompressPictures="0"/>
  <mc:AlternateContent xmlns:mc="http://schemas.openxmlformats.org/markup-compatibility/2006">
    <mc:Choice Requires="x15">
      <x15ac:absPath xmlns:x15ac="http://schemas.microsoft.com/office/spreadsheetml/2010/11/ac" url="/Users/zakfischer/TIA-Git/resources/Sandbox/INV-101/ReadyToShip/FINAL-SSS/"/>
    </mc:Choice>
  </mc:AlternateContent>
  <xr:revisionPtr revIDLastSave="0" documentId="13_ncr:1_{F834C679-8601-A64A-BAB1-83D3C5982F25}" xr6:coauthVersionLast="47" xr6:coauthVersionMax="47" xr10:uidLastSave="{00000000-0000-0000-0000-000000000000}"/>
  <bookViews>
    <workbookView xWindow="5240" yWindow="660" windowWidth="26320" windowHeight="20560" activeTab="1" xr2:uid="{00000000-000D-0000-FFFF-FFFF00000000}"/>
  </bookViews>
  <sheets>
    <sheet name="Documentation" sheetId="6" r:id="rId1"/>
    <sheet name="Schedule" sheetId="3" r:id="rId2"/>
    <sheet name="Tracking" sheetId="2" r:id="rId3"/>
    <sheet name="info" sheetId="7" state="hidden" r:id="rId4"/>
  </sheets>
  <definedNames>
    <definedName name="ActFDate">Schedule!$C$6:$C$47</definedName>
    <definedName name="CompFlag">Schedule!$G$6:$G$47</definedName>
    <definedName name="DayLookUp">info!$E$6:$H$112</definedName>
    <definedName name="PgCnt">Schedule!$F$6:$F$47</definedName>
    <definedName name="_xlnm.Print_Area" localSheetId="0">Documentation!$A$1:$N$41</definedName>
    <definedName name="_xlnm.Print_Titles" localSheetId="1">Schedule!$1:$5</definedName>
    <definedName name="StartDate">Schedule!$D$1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6" i="3" l="1"/>
  <c r="G47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5" i="3"/>
  <c r="G14" i="3"/>
  <c r="G6" i="3"/>
  <c r="C7" i="3"/>
  <c r="G7" i="3" s="1"/>
  <c r="B59" i="3"/>
  <c r="B57" i="3" s="1"/>
  <c r="B3" i="7"/>
  <c r="B55" i="3" l="1"/>
  <c r="B53" i="3" s="1"/>
  <c r="B50" i="3" s="1"/>
  <c r="B2" i="7"/>
  <c r="C8" i="3" l="1"/>
  <c r="G8" i="3" s="1"/>
  <c r="N2" i="3"/>
  <c r="C9" i="3" l="1"/>
  <c r="G9" i="3" s="1"/>
  <c r="B4" i="7"/>
  <c r="B6" i="7" s="1"/>
  <c r="C10" i="3" l="1"/>
  <c r="G10" i="3" s="1"/>
  <c r="C11" i="3" l="1"/>
  <c r="G11" i="3" s="1"/>
  <c r="B63" i="3"/>
  <c r="F4" i="7"/>
  <c r="G31" i="7" l="1"/>
  <c r="H31" i="7" s="1"/>
  <c r="G15" i="7"/>
  <c r="H15" i="7" s="1"/>
  <c r="G14" i="7"/>
  <c r="H14" i="7" s="1"/>
  <c r="G44" i="7"/>
  <c r="H44" i="7" s="1"/>
  <c r="G43" i="7"/>
  <c r="H43" i="7" s="1"/>
  <c r="G11" i="7"/>
  <c r="H11" i="7" s="1"/>
  <c r="G42" i="7"/>
  <c r="H42" i="7" s="1"/>
  <c r="G26" i="7"/>
  <c r="H26" i="7" s="1"/>
  <c r="G10" i="7"/>
  <c r="H10" i="7" s="1"/>
  <c r="G24" i="7"/>
  <c r="H24" i="7" s="1"/>
  <c r="G7" i="7"/>
  <c r="H7" i="7" s="1"/>
  <c r="G6" i="7"/>
  <c r="H6" i="7" s="1"/>
  <c r="G37" i="7"/>
  <c r="H37" i="7" s="1"/>
  <c r="G20" i="7"/>
  <c r="H20" i="7" s="1"/>
  <c r="G35" i="7"/>
  <c r="H35" i="7" s="1"/>
  <c r="G33" i="7"/>
  <c r="H33" i="7" s="1"/>
  <c r="G30" i="7"/>
  <c r="H30" i="7" s="1"/>
  <c r="G29" i="7"/>
  <c r="H29" i="7" s="1"/>
  <c r="G13" i="7"/>
  <c r="H13" i="7" s="1"/>
  <c r="G28" i="7"/>
  <c r="H28" i="7" s="1"/>
  <c r="G12" i="7"/>
  <c r="H12" i="7" s="1"/>
  <c r="G25" i="7"/>
  <c r="H25" i="7" s="1"/>
  <c r="G8" i="7"/>
  <c r="H8" i="7" s="1"/>
  <c r="G22" i="7"/>
  <c r="H22" i="7" s="1"/>
  <c r="G21" i="7"/>
  <c r="H21" i="7" s="1"/>
  <c r="G19" i="7"/>
  <c r="H19" i="7" s="1"/>
  <c r="G17" i="7"/>
  <c r="H17" i="7" s="1"/>
  <c r="G16" i="7"/>
  <c r="H16" i="7" s="1"/>
  <c r="G41" i="7"/>
  <c r="H41" i="7" s="1"/>
  <c r="G39" i="7"/>
  <c r="H39" i="7" s="1"/>
  <c r="G36" i="7"/>
  <c r="H36" i="7" s="1"/>
  <c r="G34" i="7"/>
  <c r="H34" i="7" s="1"/>
  <c r="G27" i="7"/>
  <c r="H27" i="7" s="1"/>
  <c r="G9" i="7"/>
  <c r="H9" i="7" s="1"/>
  <c r="G40" i="7"/>
  <c r="H40" i="7" s="1"/>
  <c r="G23" i="7"/>
  <c r="H23" i="7" s="1"/>
  <c r="G38" i="7"/>
  <c r="H38" i="7" s="1"/>
  <c r="G18" i="7"/>
  <c r="H18" i="7" s="1"/>
  <c r="G32" i="7"/>
  <c r="H32" i="7" s="1"/>
  <c r="C12" i="3"/>
  <c r="G12" i="3" s="1"/>
  <c r="B6" i="3"/>
  <c r="B7" i="3" l="1"/>
  <c r="H4" i="7"/>
  <c r="I7" i="3" l="1"/>
  <c r="J7" i="3" s="1"/>
  <c r="B8" i="3"/>
  <c r="C13" i="3"/>
  <c r="G13" i="3" s="1"/>
  <c r="I6" i="3" s="1"/>
  <c r="J6" i="3" s="1"/>
  <c r="B9" i="3" l="1"/>
  <c r="I8" i="3"/>
  <c r="J8" i="3" s="1"/>
  <c r="N3" i="3"/>
  <c r="N1" i="3" s="1"/>
  <c r="B10" i="3" l="1"/>
  <c r="I9" i="3"/>
  <c r="J9" i="3" s="1"/>
  <c r="B11" i="3" l="1"/>
  <c r="I10" i="3"/>
  <c r="J10" i="3" s="1"/>
  <c r="B12" i="3" l="1"/>
  <c r="I11" i="3"/>
  <c r="J11" i="3" s="1"/>
  <c r="B13" i="3" l="1"/>
  <c r="I12" i="3"/>
  <c r="J12" i="3" s="1"/>
  <c r="B14" i="3" l="1"/>
  <c r="I13" i="3"/>
  <c r="J13" i="3" s="1"/>
  <c r="B15" i="3" l="1"/>
  <c r="I14" i="3"/>
  <c r="J14" i="3" s="1"/>
  <c r="B16" i="3" l="1"/>
  <c r="I15" i="3"/>
  <c r="J15" i="3" s="1"/>
  <c r="B17" i="3" l="1"/>
  <c r="I16" i="3"/>
  <c r="J16" i="3" s="1"/>
  <c r="B18" i="3" l="1"/>
  <c r="I17" i="3"/>
  <c r="J17" i="3" s="1"/>
  <c r="B19" i="3" l="1"/>
  <c r="I18" i="3"/>
  <c r="J18" i="3" s="1"/>
  <c r="B20" i="3" l="1"/>
  <c r="I19" i="3"/>
  <c r="J19" i="3" s="1"/>
  <c r="B21" i="3" l="1"/>
  <c r="I20" i="3"/>
  <c r="J20" i="3" s="1"/>
  <c r="B22" i="3" l="1"/>
  <c r="I21" i="3"/>
  <c r="J21" i="3" s="1"/>
  <c r="B23" i="3" l="1"/>
  <c r="I22" i="3"/>
  <c r="J22" i="3" s="1"/>
  <c r="B24" i="3" l="1"/>
  <c r="I23" i="3"/>
  <c r="J23" i="3" s="1"/>
  <c r="B25" i="3" l="1"/>
  <c r="I24" i="3"/>
  <c r="J24" i="3" s="1"/>
  <c r="B26" i="3" l="1"/>
  <c r="I25" i="3"/>
  <c r="J25" i="3" s="1"/>
  <c r="B27" i="3" l="1"/>
  <c r="I26" i="3"/>
  <c r="J26" i="3" s="1"/>
  <c r="B28" i="3" l="1"/>
  <c r="I27" i="3"/>
  <c r="J27" i="3" s="1"/>
  <c r="B29" i="3" l="1"/>
  <c r="I28" i="3"/>
  <c r="J28" i="3" s="1"/>
  <c r="B30" i="3" l="1"/>
  <c r="I29" i="3"/>
  <c r="J29" i="3" s="1"/>
  <c r="B31" i="3" l="1"/>
  <c r="I30" i="3"/>
  <c r="J30" i="3" s="1"/>
  <c r="B32" i="3" l="1"/>
  <c r="I31" i="3"/>
  <c r="J31" i="3" s="1"/>
  <c r="B33" i="3" l="1"/>
  <c r="I32" i="3"/>
  <c r="J32" i="3" s="1"/>
  <c r="B34" i="3" l="1"/>
  <c r="I33" i="3"/>
  <c r="J33" i="3" s="1"/>
  <c r="B35" i="3" l="1"/>
  <c r="I34" i="3"/>
  <c r="J34" i="3" s="1"/>
  <c r="B36" i="3" l="1"/>
  <c r="I35" i="3"/>
  <c r="J35" i="3" s="1"/>
  <c r="B37" i="3" l="1"/>
  <c r="I36" i="3"/>
  <c r="J36" i="3" s="1"/>
  <c r="B38" i="3" l="1"/>
  <c r="I37" i="3"/>
  <c r="J37" i="3" s="1"/>
  <c r="B39" i="3" l="1"/>
  <c r="I38" i="3"/>
  <c r="J38" i="3" s="1"/>
  <c r="B40" i="3" l="1"/>
  <c r="I39" i="3"/>
  <c r="J39" i="3" s="1"/>
  <c r="B41" i="3" l="1"/>
  <c r="I40" i="3"/>
  <c r="J40" i="3" s="1"/>
  <c r="B42" i="3" l="1"/>
  <c r="I41" i="3"/>
  <c r="J41" i="3" s="1"/>
  <c r="B43" i="3" l="1"/>
  <c r="I42" i="3"/>
  <c r="J42" i="3" s="1"/>
  <c r="B44" i="3" l="1"/>
  <c r="I43" i="3"/>
  <c r="J43" i="3" s="1"/>
  <c r="B45" i="3" l="1"/>
  <c r="I44" i="3"/>
  <c r="J44" i="3" s="1"/>
  <c r="B46" i="3" l="1"/>
  <c r="I45" i="3"/>
  <c r="J45" i="3" s="1"/>
  <c r="B47" i="3" l="1"/>
  <c r="I47" i="3" s="1"/>
  <c r="J47" i="3" s="1"/>
  <c r="I46" i="3"/>
  <c r="J46" i="3" s="1"/>
</calcChain>
</file>

<file path=xl/sharedStrings.xml><?xml version="1.0" encoding="utf-8"?>
<sst xmlns="http://schemas.openxmlformats.org/spreadsheetml/2006/main" count="221" uniqueCount="104">
  <si>
    <t>Pages</t>
  </si>
  <si>
    <t>% Complete</t>
  </si>
  <si>
    <t>Total Pages</t>
  </si>
  <si>
    <t>Completed Pages</t>
  </si>
  <si>
    <t>Actual Finish Date</t>
  </si>
  <si>
    <t>Completed?</t>
  </si>
  <si>
    <t>Proj Pace</t>
  </si>
  <si>
    <t>Your Pace</t>
  </si>
  <si>
    <t>A/P</t>
  </si>
  <si>
    <t>Lesson</t>
  </si>
  <si>
    <t>Focus on learning concepts; short-term memorization comes later</t>
  </si>
  <si>
    <t>Review material you struggled with on the first pass</t>
  </si>
  <si>
    <t>TAKE EXAM &lt;&lt; This one's super important not to forget!</t>
  </si>
  <si>
    <t>Days</t>
  </si>
  <si>
    <t>Start Date</t>
  </si>
  <si>
    <t>Developed by The Infinite Actuary</t>
  </si>
  <si>
    <t>spreadsheet will adjust the dates in the "first pass" section. The date formula is designed to distribute</t>
  </si>
  <si>
    <t>your time over the lessons in proportion to the relative time we think the typical person should spend</t>
  </si>
  <si>
    <t>The dates in this spreadsheet are merely a suggestion. Feel free to alter this spreadsheet in any way</t>
  </si>
  <si>
    <t>Time Tracking Features</t>
  </si>
  <si>
    <t>Tracking Progress</t>
  </si>
  <si>
    <t>you like to suit your own study style and preferences. The order of the lessons matches the order</t>
  </si>
  <si>
    <t>presented in the online seminar, and we feel that this is the most logical order to study the syllabus readings</t>
  </si>
  <si>
    <t>in an effort to make the most efficient use of your study time and increase your chances of passing.</t>
  </si>
  <si>
    <t>As you complete each reading, simply enter in the date you finished the reading in the Actual Finish Date</t>
  </si>
  <si>
    <t xml:space="preserve"> column, and mark the reading as Complete = "Yes" in the "Completed?" column.</t>
  </si>
  <si>
    <t>The far left columns keep track of your total pages read vs. the established pace. The Tracking tab</t>
  </si>
  <si>
    <t>based on page count.</t>
  </si>
  <si>
    <t>Weight</t>
  </si>
  <si>
    <t>Exam Date</t>
  </si>
  <si>
    <t>First pass</t>
  </si>
  <si>
    <t>Max days</t>
  </si>
  <si>
    <t>First pass days</t>
  </si>
  <si>
    <t>Factor</t>
  </si>
  <si>
    <t>The goal is to leave plenty of time for key tasks in the final month before the exam. These are listed at the</t>
  </si>
  <si>
    <t>bottom of the schedule.</t>
  </si>
  <si>
    <t>with each lesson. For typical start dates, it's a good idea to spend about 60% of your total days on the first pass.</t>
  </si>
  <si>
    <t>The Infinite Actuary. Our website itself is also designed to help you track your progress</t>
  </si>
  <si>
    <t>Review Section 2</t>
  </si>
  <si>
    <t>Review Section 3</t>
  </si>
  <si>
    <t>Review Section 4</t>
  </si>
  <si>
    <t>Review Section 5</t>
  </si>
  <si>
    <t>Note: To use this tool you will adjust the cells in blue to match your actual study schedule.</t>
  </si>
  <si>
    <t>Do not cram. It is important that you are well-rested for exam day</t>
  </si>
  <si>
    <t>Section</t>
  </si>
  <si>
    <t>Review Section 1</t>
  </si>
  <si>
    <t>Reading Name</t>
  </si>
  <si>
    <t>Review Section 6</t>
  </si>
  <si>
    <t>Review Section 7</t>
  </si>
  <si>
    <t>Become extremely familiar with the exam-day process (e.g. read-through time). Watch the formula sheet review videos included in the TIA seminar if you have not already.</t>
  </si>
  <si>
    <t>Do something fun, relax. You're FREE!!!!!</t>
  </si>
  <si>
    <t>This spreadsheet is designed to work like the legacy version of our website, not the new TIA Study</t>
  </si>
  <si>
    <t>just relying on that -- or use this spreadsheet as another check on your overall progress or general reference for the course layout.</t>
  </si>
  <si>
    <r>
      <t xml:space="preserve">Projected </t>
    </r>
    <r>
      <rPr>
        <b/>
        <u/>
        <sz val="12"/>
        <color theme="0"/>
        <rFont val="Times New Roman"/>
        <family val="1"/>
      </rPr>
      <t>Finish</t>
    </r>
    <r>
      <rPr>
        <b/>
        <sz val="12"/>
        <color theme="0"/>
        <rFont val="Times New Roman"/>
        <family val="1"/>
      </rPr>
      <t xml:space="preserve"> Date</t>
    </r>
  </si>
  <si>
    <t>HOFIS Ch 10 - Corporate Bonds</t>
  </si>
  <si>
    <t>HOFIS Ch 11 - Leveraged Loans</t>
  </si>
  <si>
    <t>HOFIS Ch 21 - An Overview of Mortgages and the Mortgage Market</t>
  </si>
  <si>
    <t>HOFIS Ch 22 - Agency Mortgage Passthrough (pages 471-491 only)</t>
  </si>
  <si>
    <t>HOFIS Ch 23 - Agency CMO (pages 499-520 only)</t>
  </si>
  <si>
    <t>HOFIS Ch 60 - Financing Positions in the Bond Market</t>
  </si>
  <si>
    <t>INV101-102-25: High-Yield Bond Primer</t>
  </si>
  <si>
    <t>INV101-101-25: Overview of Investing in Private Corporate Debt - Fabozzi in JPM</t>
  </si>
  <si>
    <t>Handbook of Traditional and Alternative Investment Vehicles: Ch 10 - Structured Credit Products</t>
  </si>
  <si>
    <t>Handbook of Traditional and Alternative Investment Vehicles: Ch 18 - Investing in Capital Venture Funds</t>
  </si>
  <si>
    <t>Handbook of Traditional and Alternative Investment Vehicles: Ch 19 - Investing in Leveraged Buyouts</t>
  </si>
  <si>
    <t>INV101-100-25: Chapters 3 and 4 of Alternative Investments: A Primer For Investment Professionals, CFA Institute</t>
  </si>
  <si>
    <t>1. Asset Classes</t>
  </si>
  <si>
    <t xml:space="preserve">2. Portfolio Construction, Management, and Assessment </t>
  </si>
  <si>
    <t>3. Credit Risk Management</t>
  </si>
  <si>
    <t>Portfolio Management in Practice - Ch 5: Overview of Asset Allocation (sections 2-8, excl. subsection 6.3)</t>
  </si>
  <si>
    <t>INV101-103-25: Elements of an Investment Policy Statement for Institutional Investors, CFA Institute</t>
  </si>
  <si>
    <t>Portfolio Management in Practice - Ch 6: Principles of Asset Allocation (sections 2-3 &amp; 5-7)</t>
  </si>
  <si>
    <t>Portfolio Management in Practice - Ch 9: Overview of Fixed-Income Portfolio Management</t>
  </si>
  <si>
    <t>Portfolio Management in Practice - Ch 10: Liability-Driven and Index-Based Strategies (sections 7-9)</t>
  </si>
  <si>
    <t>Portfolio Management in Practice - Ch 11: Overview of Equity Portfolio Management (background only)</t>
  </si>
  <si>
    <t>Portfolio Management in Practice - Ch 12: Passive Equity Investing</t>
  </si>
  <si>
    <t>INV101-104-25: The Hidden Dangers of Passive Investing</t>
  </si>
  <si>
    <t>Portfolio Management in Practice - Ch 13: Active Equity Investing: Strategies</t>
  </si>
  <si>
    <t>Portfolio Management in Practice - Ch 19: Portfolio Performance Evaluation</t>
  </si>
  <si>
    <t>INV101-105-25: Addressing Built-in Biases in Real Estate Investment (including Appendix)</t>
  </si>
  <si>
    <t>Portfolio Management in Practice - Ch 7: Asset Allocation with Real-World Constraints (section 6 only)</t>
  </si>
  <si>
    <t>Handbook of Credit Risk Management - Ch 1: Fundamentals of Credit Risk (background only)</t>
  </si>
  <si>
    <t>Handbook of Credit Risk Management - Ch 4: Measurement of Credit Risk</t>
  </si>
  <si>
    <t>Handbook of Credit Risk Management - Ch 13: Credit Portfolio Management</t>
  </si>
  <si>
    <t>HOFIS Ch 1 - Overview of the Types and Features of Fixed Income Securities (background only)</t>
  </si>
  <si>
    <t>HOFIS Ch 2 - Risks Associated with Investing in Fixed Income Securities (background only)</t>
  </si>
  <si>
    <t>HOFIS Ch 7 - U.S. Treasury Securities (background only)</t>
  </si>
  <si>
    <t xml:space="preserve">Finish working through the TIA practice exams and relevant past SOA exam problems </t>
  </si>
  <si>
    <t>Course Section</t>
  </si>
  <si>
    <t>Use flash cards (TIA has an iPhone Flashcards app, Android Flashcards app, and Web Flashcards tab as well as PDF flashcards)</t>
  </si>
  <si>
    <t>This spreadsheet tracks your study progress for the INV-101 Exam (Fall 2026) and was developed by</t>
  </si>
  <si>
    <t>The default start date on the Schedule tab is 8/15/2026, but you can enter a different date, and the</t>
  </si>
  <si>
    <t>Commercial Real Estate Analysis and Investments: Ch. 19: Mortgage Basics I: An Introduction and Overview</t>
  </si>
  <si>
    <t>INV101-106-26: Collateralized Loan Obligations: A Primer</t>
  </si>
  <si>
    <t>Commercial Real Estate Analysis and Investments: Ch. 13: After-Tax Real Estate Investment Analysis</t>
  </si>
  <si>
    <t>Commercial Real Estate Analysis and Investments: Ch. 14: Advanced Topics I: Investment Value in Property Investment and Debt Financing</t>
  </si>
  <si>
    <t>Handbook of Credit Risk Management - Ch 6: Fundamental Credit Analysis</t>
  </si>
  <si>
    <t>Handbook of Credit Risk Management - Ch 7: Alternative Estimations of Credit Quality</t>
  </si>
  <si>
    <t>INV101-107-26: Chapter 12 of Quantitative Enterprise Risk Management, Hardy, Mary and Saunders, David, 2022 - Credit Risk</t>
  </si>
  <si>
    <t>INV101-108-26: Chapters 3 and 5 of Credit Risk, Darrell Duffie and Kenneth J. Singleton, 2003</t>
  </si>
  <si>
    <t>Commercial Real Estate Analysis and Investments: Ch. 26: Real Estate Investment Trusts (section 26.2 only)</t>
  </si>
  <si>
    <t>platform. For example, the Today view in the Study app is more sophisticated/refined, and we recommend</t>
  </si>
  <si>
    <t>provides a visual view of progress. If your "Your Pace" line is above the "Proj Pace" line, you are ahead</t>
  </si>
  <si>
    <t>based on your start date using essentially the same formula used by this spreadsheet.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</si>
</sst>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0"/>
      <name val="Times New Roman"/>
      <family val="1"/>
    </font>
    <font>
      <sz val="12"/>
      <color rgb="FF0000FF"/>
      <name val="Times New Roman"/>
      <family val="1"/>
    </font>
    <font>
      <b/>
      <u/>
      <sz val="12"/>
      <color theme="0"/>
      <name val="Times New Roman"/>
      <family val="1"/>
    </font>
    <font>
      <b/>
      <sz val="12"/>
      <name val="Times New Roman"/>
      <family val="1"/>
    </font>
    <font>
      <sz val="12"/>
      <color theme="0" tint="-0.249977111117893"/>
      <name val="Times New Roman"/>
      <family val="1"/>
    </font>
    <font>
      <b/>
      <sz val="12"/>
      <color theme="1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007A3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0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0" fillId="7" borderId="0" xfId="0" applyFill="1"/>
    <xf numFmtId="0" fontId="7" fillId="0" borderId="0" xfId="0" applyFont="1"/>
    <xf numFmtId="0" fontId="7" fillId="0" borderId="0" xfId="0" applyFont="1" applyProtection="1">
      <protection locked="0"/>
    </xf>
    <xf numFmtId="0" fontId="8" fillId="0" borderId="0" xfId="0" applyFont="1"/>
    <xf numFmtId="14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9" fontId="7" fillId="4" borderId="1" xfId="2" applyFont="1" applyFill="1" applyBorder="1" applyProtection="1">
      <protection locked="0"/>
    </xf>
    <xf numFmtId="164" fontId="7" fillId="0" borderId="0" xfId="1" applyNumberFormat="1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4" xfId="0" applyFont="1" applyFill="1" applyBorder="1" applyAlignment="1" applyProtection="1">
      <alignment horizontal="center" vertical="center" wrapText="1"/>
      <protection locked="0"/>
    </xf>
    <xf numFmtId="0" fontId="12" fillId="4" borderId="4" xfId="0" applyFont="1" applyFill="1" applyBorder="1" applyAlignment="1" applyProtection="1">
      <alignment horizontal="center" vertical="center" wrapText="1"/>
      <protection locked="0"/>
    </xf>
    <xf numFmtId="0" fontId="9" fillId="5" borderId="5" xfId="0" applyFont="1" applyFill="1" applyBorder="1" applyAlignment="1" applyProtection="1">
      <alignment horizontal="center" vertical="center" wrapText="1"/>
      <protection locked="0"/>
    </xf>
    <xf numFmtId="0" fontId="9" fillId="5" borderId="4" xfId="0" applyFont="1" applyFill="1" applyBorder="1" applyAlignment="1" applyProtection="1">
      <alignment horizontal="center" vertical="center" wrapText="1"/>
      <protection locked="0"/>
    </xf>
    <xf numFmtId="0" fontId="9" fillId="5" borderId="6" xfId="0" applyFont="1" applyFill="1" applyBorder="1" applyAlignment="1" applyProtection="1">
      <alignment horizontal="center" vertical="center" wrapText="1"/>
      <protection locked="0"/>
    </xf>
    <xf numFmtId="14" fontId="7" fillId="0" borderId="3" xfId="0" applyNumberFormat="1" applyFont="1" applyBorder="1" applyProtection="1">
      <protection locked="0"/>
    </xf>
    <xf numFmtId="14" fontId="10" fillId="0" borderId="6" xfId="0" applyNumberFormat="1" applyFont="1" applyBorder="1" applyProtection="1">
      <protection locked="0"/>
    </xf>
    <xf numFmtId="14" fontId="7" fillId="0" borderId="7" xfId="0" applyNumberFormat="1" applyFont="1" applyBorder="1" applyProtection="1">
      <protection locked="0"/>
    </xf>
    <xf numFmtId="14" fontId="7" fillId="0" borderId="0" xfId="0" applyNumberFormat="1" applyFont="1" applyProtection="1">
      <protection locked="0"/>
    </xf>
    <xf numFmtId="14" fontId="10" fillId="0" borderId="8" xfId="0" applyNumberFormat="1" applyFont="1" applyBorder="1" applyProtection="1">
      <protection locked="0"/>
    </xf>
    <xf numFmtId="14" fontId="10" fillId="0" borderId="7" xfId="0" applyNumberFormat="1" applyFont="1" applyBorder="1" applyProtection="1">
      <protection locked="0"/>
    </xf>
    <xf numFmtId="0" fontId="7" fillId="0" borderId="9" xfId="0" applyFont="1" applyBorder="1" applyProtection="1">
      <protection locked="0"/>
    </xf>
    <xf numFmtId="14" fontId="10" fillId="0" borderId="11" xfId="0" applyNumberFormat="1" applyFont="1" applyBorder="1" applyProtection="1">
      <protection locked="0"/>
    </xf>
    <xf numFmtId="0" fontId="14" fillId="6" borderId="10" xfId="0" applyFont="1" applyFill="1" applyBorder="1" applyProtection="1">
      <protection locked="0"/>
    </xf>
    <xf numFmtId="0" fontId="14" fillId="6" borderId="10" xfId="0" applyFont="1" applyFill="1" applyBorder="1" applyAlignment="1" applyProtection="1">
      <alignment wrapText="1"/>
      <protection locked="0"/>
    </xf>
    <xf numFmtId="0" fontId="14" fillId="6" borderId="10" xfId="0" applyFont="1" applyFill="1" applyBorder="1"/>
    <xf numFmtId="0" fontId="12" fillId="0" borderId="0" xfId="13" applyFont="1"/>
    <xf numFmtId="0" fontId="15" fillId="0" borderId="0" xfId="13" applyFont="1" applyAlignment="1">
      <alignment horizontal="left" indent="1"/>
    </xf>
    <xf numFmtId="0" fontId="16" fillId="0" borderId="0" xfId="13" applyFont="1"/>
    <xf numFmtId="0" fontId="12" fillId="0" borderId="0" xfId="13" applyFont="1" applyAlignment="1">
      <alignment horizontal="left"/>
    </xf>
    <xf numFmtId="14" fontId="17" fillId="0" borderId="0" xfId="0" applyNumberFormat="1" applyFont="1" applyProtection="1">
      <protection locked="0"/>
    </xf>
    <xf numFmtId="0" fontId="18" fillId="0" borderId="0" xfId="13" applyFont="1"/>
    <xf numFmtId="14" fontId="7" fillId="0" borderId="10" xfId="0" applyNumberFormat="1" applyFont="1" applyBorder="1" applyProtection="1">
      <protection locked="0"/>
    </xf>
    <xf numFmtId="0" fontId="14" fillId="6" borderId="0" xfId="0" applyFont="1" applyFill="1" applyProtection="1">
      <protection locked="0"/>
    </xf>
    <xf numFmtId="0" fontId="14" fillId="6" borderId="0" xfId="0" applyFont="1" applyFill="1" applyAlignment="1" applyProtection="1">
      <alignment wrapText="1"/>
      <protection locked="0"/>
    </xf>
    <xf numFmtId="0" fontId="14" fillId="6" borderId="0" xfId="0" applyFont="1" applyFill="1"/>
    <xf numFmtId="0" fontId="10" fillId="0" borderId="10" xfId="0" applyFont="1" applyBorder="1" applyAlignment="1" applyProtection="1">
      <alignment horizontal="center"/>
      <protection locked="0"/>
    </xf>
    <xf numFmtId="14" fontId="7" fillId="0" borderId="0" xfId="0" applyNumberFormat="1" applyFont="1"/>
    <xf numFmtId="3" fontId="7" fillId="0" borderId="0" xfId="0" applyNumberFormat="1" applyFont="1"/>
    <xf numFmtId="9" fontId="7" fillId="0" borderId="0" xfId="0" applyNumberFormat="1" applyFont="1"/>
    <xf numFmtId="0" fontId="7" fillId="0" borderId="0" xfId="0" applyFont="1" applyAlignment="1" applyProtection="1">
      <alignment wrapText="1"/>
      <protection locked="0"/>
    </xf>
    <xf numFmtId="0" fontId="17" fillId="0" borderId="0" xfId="0" applyFont="1"/>
    <xf numFmtId="0" fontId="13" fillId="0" borderId="0" xfId="0" applyFont="1" applyProtection="1">
      <protection locked="0"/>
    </xf>
    <xf numFmtId="0" fontId="13" fillId="0" borderId="12" xfId="0" applyFont="1" applyBorder="1" applyProtection="1">
      <protection locked="0"/>
    </xf>
    <xf numFmtId="0" fontId="13" fillId="0" borderId="13" xfId="0" applyFont="1" applyBorder="1" applyProtection="1">
      <protection locked="0"/>
    </xf>
    <xf numFmtId="1" fontId="13" fillId="0" borderId="14" xfId="0" applyNumberFormat="1" applyFont="1" applyBorder="1" applyProtection="1">
      <protection locked="0"/>
    </xf>
    <xf numFmtId="1" fontId="13" fillId="0" borderId="15" xfId="0" applyNumberFormat="1" applyFont="1" applyBorder="1" applyProtection="1">
      <protection locked="0"/>
    </xf>
    <xf numFmtId="1" fontId="13" fillId="0" borderId="16" xfId="0" applyNumberFormat="1" applyFont="1" applyBorder="1" applyProtection="1">
      <protection locked="0"/>
    </xf>
    <xf numFmtId="9" fontId="13" fillId="0" borderId="17" xfId="2" applyFont="1" applyFill="1" applyBorder="1" applyProtection="1">
      <protection locked="0"/>
    </xf>
    <xf numFmtId="9" fontId="13" fillId="0" borderId="18" xfId="2" applyFont="1" applyFill="1" applyBorder="1" applyProtection="1">
      <protection locked="0"/>
    </xf>
    <xf numFmtId="9" fontId="13" fillId="0" borderId="19" xfId="2" applyFont="1" applyFill="1" applyBorder="1" applyProtection="1"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</cellXfs>
  <cellStyles count="106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Normal" xfId="0" builtinId="0"/>
    <cellStyle name="Normal 2" xfId="13" xr:uid="{00000000-0005-0000-0000-000068000000}"/>
    <cellStyle name="Percent" xfId="2" builtinId="5"/>
  </cellStyles>
  <dxfs count="0"/>
  <tableStyles count="0" defaultTableStyle="TableStyleMedium2" defaultPivotStyle="PivotStyleLight16"/>
  <colors>
    <mruColors>
      <color rgb="FF00CC00"/>
      <color rgb="FF0000FF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800"/>
              <a:t>INV-101 </a:t>
            </a:r>
            <a:r>
              <a:rPr lang="en-US" sz="2800" baseline="0"/>
              <a:t>Study Progress</a:t>
            </a:r>
            <a:endParaRPr lang="en-US" sz="28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1921042753970754E-2"/>
          <c:y val="0.12429177984541878"/>
          <c:w val="0.9337448480161239"/>
          <c:h val="0.76120984016077442"/>
        </c:manualLayout>
      </c:layout>
      <c:lineChart>
        <c:grouping val="standard"/>
        <c:varyColors val="0"/>
        <c:ser>
          <c:idx val="1"/>
          <c:order val="0"/>
          <c:tx>
            <c:strRef>
              <c:f>Schedule!$H$5</c:f>
              <c:strCache>
                <c:ptCount val="1"/>
                <c:pt idx="0">
                  <c:v>Proj Pace</c:v>
                </c:pt>
              </c:strCache>
            </c:strRef>
          </c:tx>
          <c:spPr>
            <a:ln w="28575" cap="rnd">
              <a:solidFill>
                <a:srgbClr val="006600"/>
              </a:solidFill>
              <a:round/>
            </a:ln>
            <a:effectLst/>
          </c:spPr>
          <c:marker>
            <c:symbol val="none"/>
          </c:marker>
          <c:cat>
            <c:numRef>
              <c:f>Schedule!$B$6:$B$47</c:f>
              <c:numCache>
                <c:formatCode>m/d/yy</c:formatCode>
                <c:ptCount val="42"/>
                <c:pt idx="0">
                  <c:v>46250.167002012073</c:v>
                </c:pt>
                <c:pt idx="1">
                  <c:v>46251.10060362173</c:v>
                </c:pt>
                <c:pt idx="2">
                  <c:v>46251.917505030178</c:v>
                </c:pt>
                <c:pt idx="3">
                  <c:v>46253.551307847083</c:v>
                </c:pt>
                <c:pt idx="4">
                  <c:v>46254.134808853116</c:v>
                </c:pt>
                <c:pt idx="5">
                  <c:v>46255.768611670021</c:v>
                </c:pt>
                <c:pt idx="6">
                  <c:v>46256.993963782697</c:v>
                </c:pt>
                <c:pt idx="7">
                  <c:v>46258.277665995978</c:v>
                </c:pt>
                <c:pt idx="8">
                  <c:v>46258.977867203219</c:v>
                </c:pt>
                <c:pt idx="9">
                  <c:v>46260.494969818916</c:v>
                </c:pt>
                <c:pt idx="10">
                  <c:v>46261.311871227364</c:v>
                </c:pt>
                <c:pt idx="11">
                  <c:v>46262.362173038229</c:v>
                </c:pt>
                <c:pt idx="12">
                  <c:v>46263.64587525151</c:v>
                </c:pt>
                <c:pt idx="13">
                  <c:v>46264.579476861167</c:v>
                </c:pt>
                <c:pt idx="14">
                  <c:v>46266.213279678072</c:v>
                </c:pt>
                <c:pt idx="15">
                  <c:v>46267.555331991956</c:v>
                </c:pt>
                <c:pt idx="16">
                  <c:v>46268.605633802821</c:v>
                </c:pt>
                <c:pt idx="17">
                  <c:v>46270.00603621731</c:v>
                </c:pt>
                <c:pt idx="18">
                  <c:v>46270.822937625759</c:v>
                </c:pt>
                <c:pt idx="19">
                  <c:v>46271.931589537227</c:v>
                </c:pt>
                <c:pt idx="20">
                  <c:v>46271.931589537227</c:v>
                </c:pt>
                <c:pt idx="21">
                  <c:v>46274.557344064393</c:v>
                </c:pt>
                <c:pt idx="22">
                  <c:v>46275.140845070426</c:v>
                </c:pt>
                <c:pt idx="23">
                  <c:v>46278.991951710268</c:v>
                </c:pt>
                <c:pt idx="24">
                  <c:v>46280.917505030186</c:v>
                </c:pt>
                <c:pt idx="25">
                  <c:v>46281.851106639842</c:v>
                </c:pt>
                <c:pt idx="26">
                  <c:v>46283.309859154935</c:v>
                </c:pt>
                <c:pt idx="27">
                  <c:v>46285.643863179081</c:v>
                </c:pt>
                <c:pt idx="28">
                  <c:v>46286.227364185113</c:v>
                </c:pt>
                <c:pt idx="29">
                  <c:v>46290.020120724352</c:v>
                </c:pt>
                <c:pt idx="30">
                  <c:v>46293.987927565395</c:v>
                </c:pt>
                <c:pt idx="31">
                  <c:v>46295.446680080488</c:v>
                </c:pt>
                <c:pt idx="32">
                  <c:v>46295.91348088532</c:v>
                </c:pt>
                <c:pt idx="33">
                  <c:v>46295.91348088532</c:v>
                </c:pt>
                <c:pt idx="34">
                  <c:v>46296.963782696184</c:v>
                </c:pt>
                <c:pt idx="35">
                  <c:v>46298.130784708257</c:v>
                </c:pt>
                <c:pt idx="36">
                  <c:v>46299.531187122746</c:v>
                </c:pt>
                <c:pt idx="37">
                  <c:v>46300.464788732403</c:v>
                </c:pt>
                <c:pt idx="38">
                  <c:v>46301.398390342059</c:v>
                </c:pt>
                <c:pt idx="39">
                  <c:v>46303.265593561373</c:v>
                </c:pt>
                <c:pt idx="40">
                  <c:v>46307.000000000007</c:v>
                </c:pt>
                <c:pt idx="41">
                  <c:v>46307.000000000007</c:v>
                </c:pt>
              </c:numCache>
            </c:numRef>
          </c:cat>
          <c:val>
            <c:numRef>
              <c:f>Schedule!$H$6:$H$47</c:f>
              <c:numCache>
                <c:formatCode>0</c:formatCode>
                <c:ptCount val="42"/>
                <c:pt idx="0">
                  <c:v>20</c:v>
                </c:pt>
                <c:pt idx="1">
                  <c:v>36</c:v>
                </c:pt>
                <c:pt idx="2">
                  <c:v>50</c:v>
                </c:pt>
                <c:pt idx="3">
                  <c:v>78</c:v>
                </c:pt>
                <c:pt idx="4">
                  <c:v>88</c:v>
                </c:pt>
                <c:pt idx="5">
                  <c:v>116</c:v>
                </c:pt>
                <c:pt idx="6">
                  <c:v>137</c:v>
                </c:pt>
                <c:pt idx="7">
                  <c:v>159</c:v>
                </c:pt>
                <c:pt idx="8">
                  <c:v>171</c:v>
                </c:pt>
                <c:pt idx="9">
                  <c:v>197</c:v>
                </c:pt>
                <c:pt idx="10">
                  <c:v>211</c:v>
                </c:pt>
                <c:pt idx="11">
                  <c:v>229</c:v>
                </c:pt>
                <c:pt idx="12">
                  <c:v>251</c:v>
                </c:pt>
                <c:pt idx="13">
                  <c:v>267</c:v>
                </c:pt>
                <c:pt idx="14">
                  <c:v>295</c:v>
                </c:pt>
                <c:pt idx="15">
                  <c:v>318</c:v>
                </c:pt>
                <c:pt idx="16">
                  <c:v>336</c:v>
                </c:pt>
                <c:pt idx="17">
                  <c:v>360</c:v>
                </c:pt>
                <c:pt idx="18">
                  <c:v>374</c:v>
                </c:pt>
                <c:pt idx="19">
                  <c:v>393</c:v>
                </c:pt>
                <c:pt idx="20">
                  <c:v>393</c:v>
                </c:pt>
                <c:pt idx="21">
                  <c:v>438</c:v>
                </c:pt>
                <c:pt idx="22">
                  <c:v>448</c:v>
                </c:pt>
                <c:pt idx="23">
                  <c:v>514</c:v>
                </c:pt>
                <c:pt idx="24">
                  <c:v>547</c:v>
                </c:pt>
                <c:pt idx="25">
                  <c:v>563</c:v>
                </c:pt>
                <c:pt idx="26">
                  <c:v>588</c:v>
                </c:pt>
                <c:pt idx="27">
                  <c:v>628</c:v>
                </c:pt>
                <c:pt idx="28">
                  <c:v>638</c:v>
                </c:pt>
                <c:pt idx="29">
                  <c:v>703</c:v>
                </c:pt>
                <c:pt idx="30">
                  <c:v>771</c:v>
                </c:pt>
                <c:pt idx="31">
                  <c:v>796</c:v>
                </c:pt>
                <c:pt idx="32">
                  <c:v>804</c:v>
                </c:pt>
                <c:pt idx="33">
                  <c:v>804</c:v>
                </c:pt>
                <c:pt idx="34">
                  <c:v>822</c:v>
                </c:pt>
                <c:pt idx="35">
                  <c:v>842</c:v>
                </c:pt>
                <c:pt idx="36">
                  <c:v>866</c:v>
                </c:pt>
                <c:pt idx="37">
                  <c:v>882</c:v>
                </c:pt>
                <c:pt idx="38">
                  <c:v>898</c:v>
                </c:pt>
                <c:pt idx="39">
                  <c:v>930</c:v>
                </c:pt>
                <c:pt idx="40">
                  <c:v>994</c:v>
                </c:pt>
                <c:pt idx="41">
                  <c:v>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51-4D8F-A87A-5142D1B68121}"/>
            </c:ext>
          </c:extLst>
        </c:ser>
        <c:ser>
          <c:idx val="2"/>
          <c:order val="1"/>
          <c:tx>
            <c:strRef>
              <c:f>Schedule!$I$5</c:f>
              <c:strCache>
                <c:ptCount val="1"/>
                <c:pt idx="0">
                  <c:v>Your Pace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Schedule!$B$6:$B$47</c:f>
              <c:numCache>
                <c:formatCode>m/d/yy</c:formatCode>
                <c:ptCount val="42"/>
                <c:pt idx="0">
                  <c:v>46250.167002012073</c:v>
                </c:pt>
                <c:pt idx="1">
                  <c:v>46251.10060362173</c:v>
                </c:pt>
                <c:pt idx="2">
                  <c:v>46251.917505030178</c:v>
                </c:pt>
                <c:pt idx="3">
                  <c:v>46253.551307847083</c:v>
                </c:pt>
                <c:pt idx="4">
                  <c:v>46254.134808853116</c:v>
                </c:pt>
                <c:pt idx="5">
                  <c:v>46255.768611670021</c:v>
                </c:pt>
                <c:pt idx="6">
                  <c:v>46256.993963782697</c:v>
                </c:pt>
                <c:pt idx="7">
                  <c:v>46258.277665995978</c:v>
                </c:pt>
                <c:pt idx="8">
                  <c:v>46258.977867203219</c:v>
                </c:pt>
                <c:pt idx="9">
                  <c:v>46260.494969818916</c:v>
                </c:pt>
                <c:pt idx="10">
                  <c:v>46261.311871227364</c:v>
                </c:pt>
                <c:pt idx="11">
                  <c:v>46262.362173038229</c:v>
                </c:pt>
                <c:pt idx="12">
                  <c:v>46263.64587525151</c:v>
                </c:pt>
                <c:pt idx="13">
                  <c:v>46264.579476861167</c:v>
                </c:pt>
                <c:pt idx="14">
                  <c:v>46266.213279678072</c:v>
                </c:pt>
                <c:pt idx="15">
                  <c:v>46267.555331991956</c:v>
                </c:pt>
                <c:pt idx="16">
                  <c:v>46268.605633802821</c:v>
                </c:pt>
                <c:pt idx="17">
                  <c:v>46270.00603621731</c:v>
                </c:pt>
                <c:pt idx="18">
                  <c:v>46270.822937625759</c:v>
                </c:pt>
                <c:pt idx="19">
                  <c:v>46271.931589537227</c:v>
                </c:pt>
                <c:pt idx="20">
                  <c:v>46271.931589537227</c:v>
                </c:pt>
                <c:pt idx="21">
                  <c:v>46274.557344064393</c:v>
                </c:pt>
                <c:pt idx="22">
                  <c:v>46275.140845070426</c:v>
                </c:pt>
                <c:pt idx="23">
                  <c:v>46278.991951710268</c:v>
                </c:pt>
                <c:pt idx="24">
                  <c:v>46280.917505030186</c:v>
                </c:pt>
                <c:pt idx="25">
                  <c:v>46281.851106639842</c:v>
                </c:pt>
                <c:pt idx="26">
                  <c:v>46283.309859154935</c:v>
                </c:pt>
                <c:pt idx="27">
                  <c:v>46285.643863179081</c:v>
                </c:pt>
                <c:pt idx="28">
                  <c:v>46286.227364185113</c:v>
                </c:pt>
                <c:pt idx="29">
                  <c:v>46290.020120724352</c:v>
                </c:pt>
                <c:pt idx="30">
                  <c:v>46293.987927565395</c:v>
                </c:pt>
                <c:pt idx="31">
                  <c:v>46295.446680080488</c:v>
                </c:pt>
                <c:pt idx="32">
                  <c:v>46295.91348088532</c:v>
                </c:pt>
                <c:pt idx="33">
                  <c:v>46295.91348088532</c:v>
                </c:pt>
                <c:pt idx="34">
                  <c:v>46296.963782696184</c:v>
                </c:pt>
                <c:pt idx="35">
                  <c:v>46298.130784708257</c:v>
                </c:pt>
                <c:pt idx="36">
                  <c:v>46299.531187122746</c:v>
                </c:pt>
                <c:pt idx="37">
                  <c:v>46300.464788732403</c:v>
                </c:pt>
                <c:pt idx="38">
                  <c:v>46301.398390342059</c:v>
                </c:pt>
                <c:pt idx="39">
                  <c:v>46303.265593561373</c:v>
                </c:pt>
                <c:pt idx="40">
                  <c:v>46307.000000000007</c:v>
                </c:pt>
                <c:pt idx="41">
                  <c:v>46307.000000000007</c:v>
                </c:pt>
              </c:numCache>
            </c:numRef>
          </c:cat>
          <c:val>
            <c:numRef>
              <c:f>Schedule!$I$6:$I$47</c:f>
              <c:numCache>
                <c:formatCode>General</c:formatCode>
                <c:ptCount val="42"/>
                <c:pt idx="0">
                  <c:v>20</c:v>
                </c:pt>
                <c:pt idx="1">
                  <c:v>36</c:v>
                </c:pt>
                <c:pt idx="2">
                  <c:v>36</c:v>
                </c:pt>
                <c:pt idx="3">
                  <c:v>78</c:v>
                </c:pt>
                <c:pt idx="4">
                  <c:v>88</c:v>
                </c:pt>
                <c:pt idx="5">
                  <c:v>116</c:v>
                </c:pt>
                <c:pt idx="6">
                  <c:v>137</c:v>
                </c:pt>
                <c:pt idx="7">
                  <c:v>159</c:v>
                </c:pt>
                <c:pt idx="8">
                  <c:v>159</c:v>
                </c:pt>
                <c:pt idx="9">
                  <c:v>159</c:v>
                </c:pt>
                <c:pt idx="10">
                  <c:v>159</c:v>
                </c:pt>
                <c:pt idx="11">
                  <c:v>159</c:v>
                </c:pt>
                <c:pt idx="12">
                  <c:v>159</c:v>
                </c:pt>
                <c:pt idx="13">
                  <c:v>159</c:v>
                </c:pt>
                <c:pt idx="14">
                  <c:v>159</c:v>
                </c:pt>
                <c:pt idx="15">
                  <c:v>159</c:v>
                </c:pt>
                <c:pt idx="16">
                  <c:v>159</c:v>
                </c:pt>
                <c:pt idx="17">
                  <c:v>159</c:v>
                </c:pt>
                <c:pt idx="18">
                  <c:v>159</c:v>
                </c:pt>
                <c:pt idx="19">
                  <c:v>159</c:v>
                </c:pt>
                <c:pt idx="20">
                  <c:v>159</c:v>
                </c:pt>
                <c:pt idx="21">
                  <c:v>159</c:v>
                </c:pt>
                <c:pt idx="22">
                  <c:v>159</c:v>
                </c:pt>
                <c:pt idx="23">
                  <c:v>159</c:v>
                </c:pt>
                <c:pt idx="24">
                  <c:v>159</c:v>
                </c:pt>
                <c:pt idx="25">
                  <c:v>159</c:v>
                </c:pt>
                <c:pt idx="26">
                  <c:v>159</c:v>
                </c:pt>
                <c:pt idx="27">
                  <c:v>159</c:v>
                </c:pt>
                <c:pt idx="28">
                  <c:v>159</c:v>
                </c:pt>
                <c:pt idx="29">
                  <c:v>159</c:v>
                </c:pt>
                <c:pt idx="30">
                  <c:v>159</c:v>
                </c:pt>
                <c:pt idx="31">
                  <c:v>159</c:v>
                </c:pt>
                <c:pt idx="32">
                  <c:v>159</c:v>
                </c:pt>
                <c:pt idx="33">
                  <c:v>159</c:v>
                </c:pt>
                <c:pt idx="34">
                  <c:v>159</c:v>
                </c:pt>
                <c:pt idx="35">
                  <c:v>159</c:v>
                </c:pt>
                <c:pt idx="36">
                  <c:v>159</c:v>
                </c:pt>
                <c:pt idx="37">
                  <c:v>159</c:v>
                </c:pt>
                <c:pt idx="38">
                  <c:v>159</c:v>
                </c:pt>
                <c:pt idx="39">
                  <c:v>159</c:v>
                </c:pt>
                <c:pt idx="40">
                  <c:v>159</c:v>
                </c:pt>
                <c:pt idx="41">
                  <c:v>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51-4D8F-A87A-5142D1B68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6588448"/>
        <c:axId val="356586880"/>
      </c:lineChart>
      <c:dateAx>
        <c:axId val="3565884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/>
                  <a:t>Projected First Pass Finish Date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m/d/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6586880"/>
        <c:crosses val="autoZero"/>
        <c:auto val="1"/>
        <c:lblOffset val="100"/>
        <c:baseTimeUnit val="days"/>
        <c:majorUnit val="7"/>
        <c:majorTimeUnit val="days"/>
        <c:minorUnit val="7"/>
        <c:minorTimeUnit val="days"/>
      </c:dateAx>
      <c:valAx>
        <c:axId val="356586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/>
                  <a:t>Study</a:t>
                </a:r>
                <a:r>
                  <a:rPr lang="en-US" sz="2400" baseline="0"/>
                  <a:t> Pages</a:t>
                </a:r>
                <a:endParaRPr lang="en-US" sz="2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6588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434340</xdr:colOff>
      <xdr:row>1</xdr:row>
      <xdr:rowOff>22860</xdr:rowOff>
    </xdr:from>
    <xdr:to>
      <xdr:col>4</xdr:col>
      <xdr:colOff>386080</xdr:colOff>
      <xdr:row>4</xdr:row>
      <xdr:rowOff>28567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" y="215900"/>
          <a:ext cx="2633980" cy="5848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4</xdr:col>
      <xdr:colOff>3112207</xdr:colOff>
      <xdr:row>2</xdr:row>
      <xdr:rowOff>179388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8325" y="0"/>
          <a:ext cx="3115110" cy="660494"/>
        </a:xfrm>
        <a:prstGeom prst="rect">
          <a:avLst/>
        </a:prstGeom>
      </xdr:spPr>
    </xdr:pic>
    <xdr:clientData/>
  </xdr:twoCellAnchor>
  <xdr:twoCellAnchor>
    <xdr:from>
      <xdr:col>0</xdr:col>
      <xdr:colOff>161925</xdr:colOff>
      <xdr:row>0</xdr:row>
      <xdr:rowOff>123825</xdr:rowOff>
    </xdr:from>
    <xdr:to>
      <xdr:col>2</xdr:col>
      <xdr:colOff>514350</xdr:colOff>
      <xdr:row>2</xdr:row>
      <xdr:rowOff>85725</xdr:rowOff>
    </xdr:to>
    <xdr:sp macro="" textlink="">
      <xdr:nvSpPr>
        <xdr:cNvPr id="3" name="Rectangular Callou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61925" y="123825"/>
          <a:ext cx="1362075" cy="447675"/>
        </a:xfrm>
        <a:prstGeom prst="wedgeRectCallout">
          <a:avLst>
            <a:gd name="adj1" fmla="val 65880"/>
            <a:gd name="adj2" fmla="val -58777"/>
          </a:avLst>
        </a:prstGeom>
        <a:solidFill>
          <a:srgbClr val="00B050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>
              <a:solidFill>
                <a:schemeClr val="bg1"/>
              </a:solidFill>
            </a:rPr>
            <a:t>Enter</a:t>
          </a:r>
          <a:r>
            <a:rPr lang="en-US" sz="1200" b="1" baseline="0">
              <a:solidFill>
                <a:schemeClr val="bg1"/>
              </a:solidFill>
            </a:rPr>
            <a:t> Start Date</a:t>
          </a:r>
          <a:endParaRPr lang="en-US" sz="1200" b="1">
            <a:solidFill>
              <a:schemeClr val="bg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355599</xdr:colOff>
      <xdr:row>3</xdr:row>
      <xdr:rowOff>92080</xdr:rowOff>
    </xdr:from>
    <xdr:to>
      <xdr:col>32</xdr:col>
      <xdr:colOff>146685</xdr:colOff>
      <xdr:row>56</xdr:row>
      <xdr:rowOff>123825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0FE5D170-8486-4840-8757-770260433014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daced8f0-26b6-4918-9810-c175cd0c0b2d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A40"/>
  <sheetViews>
    <sheetView showGridLines="0" zoomScale="125" zoomScaleNormal="125" zoomScalePageLayoutView="125" workbookViewId="0"/>
  </sheetViews>
  <sheetFormatPr baseColWidth="10" defaultColWidth="8.83203125" defaultRowHeight="15" x14ac:dyDescent="0.2"/>
  <sheetData>
    <row r="6" spans="1:1" x14ac:dyDescent="0.2">
      <c r="A6" s="1" t="s">
        <v>15</v>
      </c>
    </row>
    <row r="7" spans="1:1" x14ac:dyDescent="0.2">
      <c r="A7" s="1"/>
    </row>
    <row r="8" spans="1:1" x14ac:dyDescent="0.2">
      <c r="A8" t="s">
        <v>90</v>
      </c>
    </row>
    <row r="9" spans="1:1" x14ac:dyDescent="0.2">
      <c r="A9" t="s">
        <v>37</v>
      </c>
    </row>
    <row r="10" spans="1:1" x14ac:dyDescent="0.2">
      <c r="A10" t="s">
        <v>103</v>
      </c>
    </row>
    <row r="12" spans="1:1" x14ac:dyDescent="0.2">
      <c r="A12" s="2" t="s">
        <v>51</v>
      </c>
    </row>
    <row r="13" spans="1:1" x14ac:dyDescent="0.2">
      <c r="A13" s="2" t="s">
        <v>101</v>
      </c>
    </row>
    <row r="14" spans="1:1" x14ac:dyDescent="0.2">
      <c r="A14" s="2" t="s">
        <v>52</v>
      </c>
    </row>
    <row r="16" spans="1:1" x14ac:dyDescent="0.2">
      <c r="A16" s="1" t="s">
        <v>19</v>
      </c>
    </row>
    <row r="18" spans="1:1" x14ac:dyDescent="0.2">
      <c r="A18" t="s">
        <v>91</v>
      </c>
    </row>
    <row r="19" spans="1:1" x14ac:dyDescent="0.2">
      <c r="A19" t="s">
        <v>16</v>
      </c>
    </row>
    <row r="20" spans="1:1" x14ac:dyDescent="0.2">
      <c r="A20" t="s">
        <v>17</v>
      </c>
    </row>
    <row r="21" spans="1:1" x14ac:dyDescent="0.2">
      <c r="A21" t="s">
        <v>36</v>
      </c>
    </row>
    <row r="22" spans="1:1" x14ac:dyDescent="0.2">
      <c r="A22" t="s">
        <v>34</v>
      </c>
    </row>
    <row r="23" spans="1:1" x14ac:dyDescent="0.2">
      <c r="A23" t="s">
        <v>35</v>
      </c>
    </row>
    <row r="25" spans="1:1" x14ac:dyDescent="0.2">
      <c r="A25" t="s">
        <v>18</v>
      </c>
    </row>
    <row r="26" spans="1:1" x14ac:dyDescent="0.2">
      <c r="A26" t="s">
        <v>21</v>
      </c>
    </row>
    <row r="27" spans="1:1" x14ac:dyDescent="0.2">
      <c r="A27" t="s">
        <v>22</v>
      </c>
    </row>
    <row r="28" spans="1:1" x14ac:dyDescent="0.2">
      <c r="A28" t="s">
        <v>23</v>
      </c>
    </row>
    <row r="30" spans="1:1" x14ac:dyDescent="0.2">
      <c r="A30" s="1" t="s">
        <v>20</v>
      </c>
    </row>
    <row r="31" spans="1:1" x14ac:dyDescent="0.2">
      <c r="A31" s="1"/>
    </row>
    <row r="32" spans="1:1" x14ac:dyDescent="0.2">
      <c r="A32" t="s">
        <v>24</v>
      </c>
    </row>
    <row r="33" spans="1:1" x14ac:dyDescent="0.2">
      <c r="A33" t="s">
        <v>25</v>
      </c>
    </row>
    <row r="35" spans="1:1" x14ac:dyDescent="0.2">
      <c r="A35" t="s">
        <v>26</v>
      </c>
    </row>
    <row r="36" spans="1:1" x14ac:dyDescent="0.2">
      <c r="A36" t="s">
        <v>102</v>
      </c>
    </row>
    <row r="37" spans="1:1" x14ac:dyDescent="0.2">
      <c r="A37" t="s">
        <v>27</v>
      </c>
    </row>
    <row r="40" spans="1:1" x14ac:dyDescent="0.2">
      <c r="A40" s="1"/>
    </row>
  </sheetData>
  <phoneticPr fontId="6" type="noConversion"/>
  <pageMargins left="0.7" right="0.7" top="0.75" bottom="0.75" header="0.3" footer="0.3"/>
  <pageSetup scale="7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79998168889431442"/>
  </sheetPr>
  <dimension ref="A1:N63"/>
  <sheetViews>
    <sheetView showGridLines="0" tabSelected="1" zoomScale="85" zoomScaleNormal="85" zoomScalePageLayoutView="12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ColWidth="8.83203125" defaultRowHeight="16" x14ac:dyDescent="0.2"/>
  <cols>
    <col min="1" max="1" width="3.5" style="4" customWidth="1"/>
    <col min="2" max="3" width="11.5" style="4" customWidth="1"/>
    <col min="4" max="4" width="49.6640625" style="4" customWidth="1"/>
    <col min="5" max="5" width="145.6640625" style="4" bestFit="1" customWidth="1"/>
    <col min="6" max="6" width="8.83203125" style="4"/>
    <col min="7" max="7" width="14.5" style="4" customWidth="1"/>
    <col min="8" max="10" width="8.6640625" style="4" bestFit="1" customWidth="1"/>
    <col min="11" max="12" width="8.83203125" style="4"/>
    <col min="13" max="13" width="10.83203125" style="4" customWidth="1"/>
    <col min="14" max="14" width="12.1640625" style="4" customWidth="1"/>
    <col min="15" max="16384" width="8.83203125" style="4"/>
  </cols>
  <sheetData>
    <row r="1" spans="1:14" ht="23" customHeight="1" x14ac:dyDescent="0.2">
      <c r="D1" s="6">
        <v>46249</v>
      </c>
      <c r="L1" s="52" t="s">
        <v>1</v>
      </c>
      <c r="M1" s="53"/>
      <c r="N1" s="7">
        <f>N3/N2</f>
        <v>0.15995975855130784</v>
      </c>
    </row>
    <row r="2" spans="1:14" x14ac:dyDescent="0.2">
      <c r="L2" s="4" t="s">
        <v>2</v>
      </c>
      <c r="N2" s="8">
        <f>SUM(F6:F47)</f>
        <v>994</v>
      </c>
    </row>
    <row r="3" spans="1:14" x14ac:dyDescent="0.2">
      <c r="L3" s="4" t="s">
        <v>3</v>
      </c>
      <c r="N3" s="8">
        <f>SUMIF(G6:G47,"Yes",F6:F47)</f>
        <v>159</v>
      </c>
    </row>
    <row r="4" spans="1:14" ht="17" thickBot="1" x14ac:dyDescent="0.25">
      <c r="F4" s="9" t="s">
        <v>42</v>
      </c>
    </row>
    <row r="5" spans="1:14" ht="35" thickBot="1" x14ac:dyDescent="0.25">
      <c r="A5" s="10"/>
      <c r="B5" s="11" t="s">
        <v>53</v>
      </c>
      <c r="C5" s="12" t="s">
        <v>4</v>
      </c>
      <c r="D5" s="11" t="s">
        <v>88</v>
      </c>
      <c r="E5" s="11" t="s">
        <v>9</v>
      </c>
      <c r="F5" s="11" t="s">
        <v>0</v>
      </c>
      <c r="G5" s="11" t="s">
        <v>5</v>
      </c>
      <c r="H5" s="13" t="s">
        <v>6</v>
      </c>
      <c r="I5" s="14" t="s">
        <v>7</v>
      </c>
      <c r="J5" s="15" t="s">
        <v>8</v>
      </c>
    </row>
    <row r="6" spans="1:14" x14ac:dyDescent="0.2">
      <c r="A6" s="16"/>
      <c r="B6" s="19">
        <f>StartDate+VLOOKUP(E6,DayLookUp,4,FALSE)</f>
        <v>46250.167002012073</v>
      </c>
      <c r="C6" s="17">
        <v>46249</v>
      </c>
      <c r="D6" s="4" t="s">
        <v>66</v>
      </c>
      <c r="E6" s="3" t="s">
        <v>84</v>
      </c>
      <c r="F6" s="3">
        <v>20</v>
      </c>
      <c r="G6" s="9" t="str">
        <f>IF(ISBLANK(C6),"No","Yes")</f>
        <v>Yes</v>
      </c>
      <c r="H6" s="46">
        <f>SUM($F$6:F6)</f>
        <v>20</v>
      </c>
      <c r="I6" s="44">
        <f t="shared" ref="I6:I47" si="0">SUMIFS(PgCnt,CompFlag,"Yes",ActFDate,"&lt;="&amp;B6)</f>
        <v>20</v>
      </c>
      <c r="J6" s="49">
        <f>I6/H6</f>
        <v>1</v>
      </c>
    </row>
    <row r="7" spans="1:14" ht="16" customHeight="1" x14ac:dyDescent="0.2">
      <c r="A7" s="18"/>
      <c r="B7" s="19">
        <f t="shared" ref="B7:B47" si="1">B6+VLOOKUP(E7,DayLookUp,4,FALSE)</f>
        <v>46251.10060362173</v>
      </c>
      <c r="C7" s="20">
        <f>C6+2</f>
        <v>46251</v>
      </c>
      <c r="D7" s="4" t="s">
        <v>66</v>
      </c>
      <c r="E7" s="3" t="s">
        <v>85</v>
      </c>
      <c r="F7" s="3">
        <v>16</v>
      </c>
      <c r="G7" s="9" t="str">
        <f t="shared" ref="G7:G47" si="2">IF(ISBLANK(C7),"No","Yes")</f>
        <v>Yes</v>
      </c>
      <c r="H7" s="47">
        <f>SUM($F$6:F7)</f>
        <v>36</v>
      </c>
      <c r="I7" s="43">
        <f t="shared" si="0"/>
        <v>36</v>
      </c>
      <c r="J7" s="50">
        <f t="shared" ref="J7:J47" si="3">I7/H7</f>
        <v>1</v>
      </c>
    </row>
    <row r="8" spans="1:14" ht="16" customHeight="1" x14ac:dyDescent="0.2">
      <c r="A8" s="18"/>
      <c r="B8" s="19">
        <f t="shared" si="1"/>
        <v>46251.917505030178</v>
      </c>
      <c r="C8" s="20">
        <f t="shared" ref="C8:C13" si="4">C7+1</f>
        <v>46252</v>
      </c>
      <c r="D8" s="4" t="s">
        <v>66</v>
      </c>
      <c r="E8" s="3" t="s">
        <v>86</v>
      </c>
      <c r="F8" s="3">
        <v>14</v>
      </c>
      <c r="G8" s="9" t="str">
        <f t="shared" si="2"/>
        <v>Yes</v>
      </c>
      <c r="H8" s="47">
        <f>SUM($F$6:F8)</f>
        <v>50</v>
      </c>
      <c r="I8" s="43">
        <f t="shared" si="0"/>
        <v>36</v>
      </c>
      <c r="J8" s="50">
        <f t="shared" si="3"/>
        <v>0.72</v>
      </c>
    </row>
    <row r="9" spans="1:14" ht="16" customHeight="1" x14ac:dyDescent="0.2">
      <c r="A9" s="18"/>
      <c r="B9" s="19">
        <f t="shared" si="1"/>
        <v>46253.551307847083</v>
      </c>
      <c r="C9" s="20">
        <f t="shared" si="4"/>
        <v>46253</v>
      </c>
      <c r="D9" s="4" t="s">
        <v>66</v>
      </c>
      <c r="E9" s="3" t="s">
        <v>54</v>
      </c>
      <c r="F9" s="3">
        <v>28</v>
      </c>
      <c r="G9" s="9" t="str">
        <f t="shared" si="2"/>
        <v>Yes</v>
      </c>
      <c r="H9" s="47">
        <f>SUM($F$6:F9)</f>
        <v>78</v>
      </c>
      <c r="I9" s="43">
        <f t="shared" si="0"/>
        <v>78</v>
      </c>
      <c r="J9" s="50">
        <f t="shared" si="3"/>
        <v>1</v>
      </c>
    </row>
    <row r="10" spans="1:14" ht="16" customHeight="1" x14ac:dyDescent="0.2">
      <c r="A10" s="18"/>
      <c r="B10" s="19">
        <f t="shared" si="1"/>
        <v>46254.134808853116</v>
      </c>
      <c r="C10" s="20">
        <f t="shared" si="4"/>
        <v>46254</v>
      </c>
      <c r="D10" s="4" t="s">
        <v>66</v>
      </c>
      <c r="E10" s="3" t="s">
        <v>55</v>
      </c>
      <c r="F10" s="3">
        <v>10</v>
      </c>
      <c r="G10" s="9" t="str">
        <f t="shared" si="2"/>
        <v>Yes</v>
      </c>
      <c r="H10" s="47">
        <f>SUM($F$6:F10)</f>
        <v>88</v>
      </c>
      <c r="I10" s="43">
        <f t="shared" si="0"/>
        <v>88</v>
      </c>
      <c r="J10" s="50">
        <f t="shared" si="3"/>
        <v>1</v>
      </c>
    </row>
    <row r="11" spans="1:14" ht="16" customHeight="1" x14ac:dyDescent="0.2">
      <c r="A11" s="18"/>
      <c r="B11" s="19">
        <f t="shared" si="1"/>
        <v>46255.768611670021</v>
      </c>
      <c r="C11" s="20">
        <f t="shared" si="4"/>
        <v>46255</v>
      </c>
      <c r="D11" s="4" t="s">
        <v>66</v>
      </c>
      <c r="E11" s="3" t="s">
        <v>56</v>
      </c>
      <c r="F11" s="3">
        <v>28</v>
      </c>
      <c r="G11" s="9" t="str">
        <f t="shared" si="2"/>
        <v>Yes</v>
      </c>
      <c r="H11" s="47">
        <f>SUM($F$6:F11)</f>
        <v>116</v>
      </c>
      <c r="I11" s="43">
        <f t="shared" si="0"/>
        <v>116</v>
      </c>
      <c r="J11" s="50">
        <f t="shared" si="3"/>
        <v>1</v>
      </c>
    </row>
    <row r="12" spans="1:14" ht="16" customHeight="1" x14ac:dyDescent="0.2">
      <c r="A12" s="18"/>
      <c r="B12" s="19">
        <f t="shared" si="1"/>
        <v>46256.993963782697</v>
      </c>
      <c r="C12" s="20">
        <f>C11+1</f>
        <v>46256</v>
      </c>
      <c r="D12" s="4" t="s">
        <v>66</v>
      </c>
      <c r="E12" s="3" t="s">
        <v>57</v>
      </c>
      <c r="F12" s="3">
        <v>21</v>
      </c>
      <c r="G12" s="9" t="str">
        <f t="shared" si="2"/>
        <v>Yes</v>
      </c>
      <c r="H12" s="47">
        <f>SUM($F$6:F12)</f>
        <v>137</v>
      </c>
      <c r="I12" s="43">
        <f t="shared" si="0"/>
        <v>137</v>
      </c>
      <c r="J12" s="50">
        <f t="shared" si="3"/>
        <v>1</v>
      </c>
    </row>
    <row r="13" spans="1:14" ht="16" customHeight="1" x14ac:dyDescent="0.2">
      <c r="A13" s="18"/>
      <c r="B13" s="19">
        <f t="shared" si="1"/>
        <v>46258.277665995978</v>
      </c>
      <c r="C13" s="20">
        <f t="shared" si="4"/>
        <v>46257</v>
      </c>
      <c r="D13" s="4" t="s">
        <v>66</v>
      </c>
      <c r="E13" s="3" t="s">
        <v>58</v>
      </c>
      <c r="F13" s="3">
        <v>22</v>
      </c>
      <c r="G13" s="9" t="str">
        <f t="shared" si="2"/>
        <v>Yes</v>
      </c>
      <c r="H13" s="47">
        <f>SUM($F$6:F13)</f>
        <v>159</v>
      </c>
      <c r="I13" s="43">
        <f t="shared" si="0"/>
        <v>159</v>
      </c>
      <c r="J13" s="50">
        <f t="shared" si="3"/>
        <v>1</v>
      </c>
    </row>
    <row r="14" spans="1:14" ht="16" customHeight="1" x14ac:dyDescent="0.2">
      <c r="A14" s="18"/>
      <c r="B14" s="19">
        <f t="shared" si="1"/>
        <v>46258.977867203219</v>
      </c>
      <c r="C14" s="20"/>
      <c r="D14" s="4" t="s">
        <v>66</v>
      </c>
      <c r="E14" s="3" t="s">
        <v>59</v>
      </c>
      <c r="F14" s="3">
        <v>12</v>
      </c>
      <c r="G14" s="9" t="str">
        <f t="shared" si="2"/>
        <v>No</v>
      </c>
      <c r="H14" s="47">
        <f>SUM($F$6:F14)</f>
        <v>171</v>
      </c>
      <c r="I14" s="43">
        <f t="shared" si="0"/>
        <v>159</v>
      </c>
      <c r="J14" s="50">
        <f t="shared" si="3"/>
        <v>0.92982456140350878</v>
      </c>
    </row>
    <row r="15" spans="1:14" ht="16" customHeight="1" x14ac:dyDescent="0.2">
      <c r="A15" s="18"/>
      <c r="B15" s="19">
        <f t="shared" si="1"/>
        <v>46260.494969818916</v>
      </c>
      <c r="C15" s="20"/>
      <c r="D15" s="4" t="s">
        <v>66</v>
      </c>
      <c r="E15" s="3" t="s">
        <v>92</v>
      </c>
      <c r="F15" s="3">
        <v>26</v>
      </c>
      <c r="G15" s="9" t="str">
        <f t="shared" si="2"/>
        <v>No</v>
      </c>
      <c r="H15" s="47">
        <f>SUM($F$6:F15)</f>
        <v>197</v>
      </c>
      <c r="I15" s="43">
        <f t="shared" si="0"/>
        <v>159</v>
      </c>
      <c r="J15" s="50">
        <f t="shared" si="3"/>
        <v>0.80710659898477155</v>
      </c>
    </row>
    <row r="16" spans="1:14" ht="16" customHeight="1" x14ac:dyDescent="0.2">
      <c r="A16" s="18"/>
      <c r="B16" s="19">
        <f t="shared" si="1"/>
        <v>46261.311871227364</v>
      </c>
      <c r="C16" s="20"/>
      <c r="D16" s="4" t="s">
        <v>66</v>
      </c>
      <c r="E16" s="3" t="s">
        <v>60</v>
      </c>
      <c r="F16" s="3">
        <v>14</v>
      </c>
      <c r="G16" s="9" t="str">
        <f>IF(ISBLANK(C16),"No","Yes")</f>
        <v>No</v>
      </c>
      <c r="H16" s="47">
        <f>SUM($F$6:F16)</f>
        <v>211</v>
      </c>
      <c r="I16" s="43">
        <f t="shared" si="0"/>
        <v>159</v>
      </c>
      <c r="J16" s="50">
        <f t="shared" si="3"/>
        <v>0.75355450236966826</v>
      </c>
    </row>
    <row r="17" spans="1:10" ht="16" customHeight="1" x14ac:dyDescent="0.2">
      <c r="A17" s="18"/>
      <c r="B17" s="19">
        <f t="shared" si="1"/>
        <v>46262.362173038229</v>
      </c>
      <c r="C17" s="20"/>
      <c r="D17" s="4" t="s">
        <v>66</v>
      </c>
      <c r="E17" s="3" t="s">
        <v>61</v>
      </c>
      <c r="F17" s="3">
        <v>18</v>
      </c>
      <c r="G17" s="9" t="str">
        <f t="shared" si="2"/>
        <v>No</v>
      </c>
      <c r="H17" s="47">
        <f>SUM($F$6:F17)</f>
        <v>229</v>
      </c>
      <c r="I17" s="43">
        <f t="shared" si="0"/>
        <v>159</v>
      </c>
      <c r="J17" s="50">
        <f t="shared" si="3"/>
        <v>0.69432314410480345</v>
      </c>
    </row>
    <row r="18" spans="1:10" ht="16" customHeight="1" x14ac:dyDescent="0.2">
      <c r="A18" s="18"/>
      <c r="B18" s="19">
        <f t="shared" si="1"/>
        <v>46263.64587525151</v>
      </c>
      <c r="C18" s="20"/>
      <c r="D18" s="4" t="s">
        <v>66</v>
      </c>
      <c r="E18" s="3" t="s">
        <v>62</v>
      </c>
      <c r="F18" s="3">
        <v>22</v>
      </c>
      <c r="G18" s="9" t="str">
        <f t="shared" si="2"/>
        <v>No</v>
      </c>
      <c r="H18" s="47">
        <f>SUM($F$6:F18)</f>
        <v>251</v>
      </c>
      <c r="I18" s="43">
        <f t="shared" si="0"/>
        <v>159</v>
      </c>
      <c r="J18" s="50">
        <f t="shared" si="3"/>
        <v>0.63346613545816732</v>
      </c>
    </row>
    <row r="19" spans="1:10" ht="16" customHeight="1" x14ac:dyDescent="0.2">
      <c r="A19" s="18"/>
      <c r="B19" s="19">
        <f t="shared" si="1"/>
        <v>46264.579476861167</v>
      </c>
      <c r="C19" s="20"/>
      <c r="D19" s="4" t="s">
        <v>66</v>
      </c>
      <c r="E19" s="3" t="s">
        <v>93</v>
      </c>
      <c r="F19" s="3">
        <v>16</v>
      </c>
      <c r="G19" s="9" t="str">
        <f t="shared" si="2"/>
        <v>No</v>
      </c>
      <c r="H19" s="47">
        <f>SUM($F$6:F19)</f>
        <v>267</v>
      </c>
      <c r="I19" s="43">
        <f t="shared" si="0"/>
        <v>159</v>
      </c>
      <c r="J19" s="50">
        <f t="shared" si="3"/>
        <v>0.5955056179775281</v>
      </c>
    </row>
    <row r="20" spans="1:10" ht="16" customHeight="1" x14ac:dyDescent="0.2">
      <c r="A20" s="18"/>
      <c r="B20" s="19">
        <f t="shared" si="1"/>
        <v>46266.213279678072</v>
      </c>
      <c r="C20" s="20"/>
      <c r="D20" s="4" t="s">
        <v>66</v>
      </c>
      <c r="E20" s="3" t="s">
        <v>63</v>
      </c>
      <c r="F20" s="3">
        <v>28</v>
      </c>
      <c r="G20" s="9" t="str">
        <f t="shared" si="2"/>
        <v>No</v>
      </c>
      <c r="H20" s="47">
        <f>SUM($F$6:F20)</f>
        <v>295</v>
      </c>
      <c r="I20" s="43">
        <f t="shared" si="0"/>
        <v>159</v>
      </c>
      <c r="J20" s="50">
        <f t="shared" si="3"/>
        <v>0.53898305084745768</v>
      </c>
    </row>
    <row r="21" spans="1:10" ht="16" customHeight="1" x14ac:dyDescent="0.2">
      <c r="A21" s="18"/>
      <c r="B21" s="19">
        <f t="shared" si="1"/>
        <v>46267.555331991956</v>
      </c>
      <c r="C21" s="20"/>
      <c r="D21" s="4" t="s">
        <v>66</v>
      </c>
      <c r="E21" s="3" t="s">
        <v>64</v>
      </c>
      <c r="F21" s="3">
        <v>23</v>
      </c>
      <c r="G21" s="9" t="str">
        <f t="shared" si="2"/>
        <v>No</v>
      </c>
      <c r="H21" s="47">
        <f>SUM($F$6:F21)</f>
        <v>318</v>
      </c>
      <c r="I21" s="43">
        <f t="shared" si="0"/>
        <v>159</v>
      </c>
      <c r="J21" s="50">
        <f t="shared" si="3"/>
        <v>0.5</v>
      </c>
    </row>
    <row r="22" spans="1:10" ht="16" customHeight="1" x14ac:dyDescent="0.2">
      <c r="A22" s="18"/>
      <c r="B22" s="19">
        <f t="shared" si="1"/>
        <v>46268.605633802821</v>
      </c>
      <c r="C22" s="20"/>
      <c r="D22" s="4" t="s">
        <v>66</v>
      </c>
      <c r="E22" s="3" t="s">
        <v>94</v>
      </c>
      <c r="F22" s="3">
        <v>18</v>
      </c>
      <c r="G22" s="9" t="str">
        <f t="shared" si="2"/>
        <v>No</v>
      </c>
      <c r="H22" s="47">
        <f>SUM($F$6:F22)</f>
        <v>336</v>
      </c>
      <c r="I22" s="43">
        <f t="shared" si="0"/>
        <v>159</v>
      </c>
      <c r="J22" s="50">
        <f t="shared" si="3"/>
        <v>0.4732142857142857</v>
      </c>
    </row>
    <row r="23" spans="1:10" ht="16" customHeight="1" x14ac:dyDescent="0.2">
      <c r="A23" s="18"/>
      <c r="B23" s="19">
        <f t="shared" si="1"/>
        <v>46270.00603621731</v>
      </c>
      <c r="C23" s="20"/>
      <c r="D23" s="4" t="s">
        <v>66</v>
      </c>
      <c r="E23" s="3" t="s">
        <v>95</v>
      </c>
      <c r="F23" s="3">
        <v>24</v>
      </c>
      <c r="G23" s="9" t="str">
        <f t="shared" si="2"/>
        <v>No</v>
      </c>
      <c r="H23" s="47">
        <f>SUM($F$6:F23)</f>
        <v>360</v>
      </c>
      <c r="I23" s="43">
        <f t="shared" si="0"/>
        <v>159</v>
      </c>
      <c r="J23" s="50">
        <f t="shared" si="3"/>
        <v>0.44166666666666665</v>
      </c>
    </row>
    <row r="24" spans="1:10" ht="16" customHeight="1" x14ac:dyDescent="0.2">
      <c r="A24" s="18"/>
      <c r="B24" s="19">
        <f t="shared" si="1"/>
        <v>46270.822937625759</v>
      </c>
      <c r="C24" s="20"/>
      <c r="D24" s="4" t="s">
        <v>66</v>
      </c>
      <c r="E24" s="3" t="s">
        <v>100</v>
      </c>
      <c r="F24" s="3">
        <v>14</v>
      </c>
      <c r="G24" s="9" t="str">
        <f t="shared" si="2"/>
        <v>No</v>
      </c>
      <c r="H24" s="47">
        <f>SUM($F$6:F24)</f>
        <v>374</v>
      </c>
      <c r="I24" s="43">
        <f t="shared" si="0"/>
        <v>159</v>
      </c>
      <c r="J24" s="50">
        <f t="shared" si="3"/>
        <v>0.42513368983957217</v>
      </c>
    </row>
    <row r="25" spans="1:10" ht="16" customHeight="1" x14ac:dyDescent="0.2">
      <c r="A25" s="18"/>
      <c r="B25" s="19">
        <f t="shared" si="1"/>
        <v>46271.931589537227</v>
      </c>
      <c r="C25" s="20"/>
      <c r="D25" s="4" t="s">
        <v>66</v>
      </c>
      <c r="E25" s="3" t="s">
        <v>65</v>
      </c>
      <c r="F25" s="3">
        <v>19</v>
      </c>
      <c r="G25" s="9" t="str">
        <f t="shared" si="2"/>
        <v>No</v>
      </c>
      <c r="H25" s="47">
        <f>SUM($F$6:F25)</f>
        <v>393</v>
      </c>
      <c r="I25" s="43">
        <f t="shared" si="0"/>
        <v>159</v>
      </c>
      <c r="J25" s="50">
        <f t="shared" si="3"/>
        <v>0.40458015267175573</v>
      </c>
    </row>
    <row r="26" spans="1:10" ht="16" customHeight="1" x14ac:dyDescent="0.2">
      <c r="A26" s="18"/>
      <c r="B26" s="19">
        <f t="shared" si="1"/>
        <v>46271.931589537227</v>
      </c>
      <c r="C26" s="20"/>
      <c r="D26" s="34"/>
      <c r="E26" s="35" t="s">
        <v>45</v>
      </c>
      <c r="F26" s="36"/>
      <c r="G26" s="9" t="str">
        <f t="shared" si="2"/>
        <v>No</v>
      </c>
      <c r="H26" s="47">
        <f>SUM($F$6:F26)</f>
        <v>393</v>
      </c>
      <c r="I26" s="43">
        <f t="shared" si="0"/>
        <v>159</v>
      </c>
      <c r="J26" s="50">
        <f t="shared" si="3"/>
        <v>0.40458015267175573</v>
      </c>
    </row>
    <row r="27" spans="1:10" ht="16" customHeight="1" x14ac:dyDescent="0.2">
      <c r="A27" s="18"/>
      <c r="B27" s="19">
        <f t="shared" si="1"/>
        <v>46274.557344064393</v>
      </c>
      <c r="C27" s="20"/>
      <c r="D27" s="4" t="s">
        <v>67</v>
      </c>
      <c r="E27" s="3" t="s">
        <v>69</v>
      </c>
      <c r="F27" s="3">
        <v>45</v>
      </c>
      <c r="G27" s="9" t="str">
        <f t="shared" si="2"/>
        <v>No</v>
      </c>
      <c r="H27" s="47">
        <f>SUM($F$6:F27)</f>
        <v>438</v>
      </c>
      <c r="I27" s="43">
        <f t="shared" si="0"/>
        <v>159</v>
      </c>
      <c r="J27" s="50">
        <f t="shared" si="3"/>
        <v>0.36301369863013699</v>
      </c>
    </row>
    <row r="28" spans="1:10" ht="16" customHeight="1" x14ac:dyDescent="0.2">
      <c r="A28" s="18"/>
      <c r="B28" s="19">
        <f t="shared" si="1"/>
        <v>46275.140845070426</v>
      </c>
      <c r="C28" s="20"/>
      <c r="D28" s="4" t="s">
        <v>67</v>
      </c>
      <c r="E28" s="3" t="s">
        <v>70</v>
      </c>
      <c r="F28" s="3">
        <v>10</v>
      </c>
      <c r="G28" s="9" t="str">
        <f t="shared" si="2"/>
        <v>No</v>
      </c>
      <c r="H28" s="47">
        <f>SUM($F$6:F28)</f>
        <v>448</v>
      </c>
      <c r="I28" s="43">
        <f t="shared" si="0"/>
        <v>159</v>
      </c>
      <c r="J28" s="50">
        <f t="shared" si="3"/>
        <v>0.3549107142857143</v>
      </c>
    </row>
    <row r="29" spans="1:10" ht="16" customHeight="1" x14ac:dyDescent="0.2">
      <c r="A29" s="21"/>
      <c r="B29" s="19">
        <f t="shared" si="1"/>
        <v>46278.991951710268</v>
      </c>
      <c r="C29" s="20"/>
      <c r="D29" s="4" t="s">
        <v>67</v>
      </c>
      <c r="E29" s="3" t="s">
        <v>71</v>
      </c>
      <c r="F29" s="3">
        <v>66</v>
      </c>
      <c r="G29" s="9" t="str">
        <f t="shared" si="2"/>
        <v>No</v>
      </c>
      <c r="H29" s="47">
        <f>SUM($F$6:F29)</f>
        <v>514</v>
      </c>
      <c r="I29" s="43">
        <f t="shared" si="0"/>
        <v>159</v>
      </c>
      <c r="J29" s="50">
        <f t="shared" si="3"/>
        <v>0.30933852140077822</v>
      </c>
    </row>
    <row r="30" spans="1:10" ht="16" customHeight="1" x14ac:dyDescent="0.2">
      <c r="A30" s="18"/>
      <c r="B30" s="19">
        <f t="shared" si="1"/>
        <v>46280.917505030186</v>
      </c>
      <c r="C30" s="20"/>
      <c r="D30" s="4" t="s">
        <v>67</v>
      </c>
      <c r="E30" s="3" t="s">
        <v>72</v>
      </c>
      <c r="F30" s="3">
        <v>33</v>
      </c>
      <c r="G30" s="9" t="str">
        <f t="shared" si="2"/>
        <v>No</v>
      </c>
      <c r="H30" s="47">
        <f>SUM($F$6:F30)</f>
        <v>547</v>
      </c>
      <c r="I30" s="43">
        <f t="shared" si="0"/>
        <v>159</v>
      </c>
      <c r="J30" s="50">
        <f t="shared" si="3"/>
        <v>0.2906764168190128</v>
      </c>
    </row>
    <row r="31" spans="1:10" ht="16" customHeight="1" x14ac:dyDescent="0.2">
      <c r="A31" s="18"/>
      <c r="B31" s="19">
        <f t="shared" si="1"/>
        <v>46281.851106639842</v>
      </c>
      <c r="C31" s="20"/>
      <c r="D31" s="4" t="s">
        <v>67</v>
      </c>
      <c r="E31" s="3" t="s">
        <v>73</v>
      </c>
      <c r="F31" s="3">
        <v>16</v>
      </c>
      <c r="G31" s="9" t="str">
        <f t="shared" si="2"/>
        <v>No</v>
      </c>
      <c r="H31" s="47">
        <f>SUM($F$6:F31)</f>
        <v>563</v>
      </c>
      <c r="I31" s="43">
        <f t="shared" si="0"/>
        <v>159</v>
      </c>
      <c r="J31" s="50">
        <f t="shared" si="3"/>
        <v>0.28241563055062169</v>
      </c>
    </row>
    <row r="32" spans="1:10" ht="16" customHeight="1" x14ac:dyDescent="0.2">
      <c r="A32" s="18"/>
      <c r="B32" s="19">
        <f t="shared" si="1"/>
        <v>46283.309859154935</v>
      </c>
      <c r="C32" s="20"/>
      <c r="D32" s="4" t="s">
        <v>67</v>
      </c>
      <c r="E32" s="3" t="s">
        <v>74</v>
      </c>
      <c r="F32" s="3">
        <v>25</v>
      </c>
      <c r="G32" s="9" t="str">
        <f t="shared" si="2"/>
        <v>No</v>
      </c>
      <c r="H32" s="47">
        <f>SUM($F$6:F32)</f>
        <v>588</v>
      </c>
      <c r="I32" s="43">
        <f t="shared" si="0"/>
        <v>159</v>
      </c>
      <c r="J32" s="50">
        <f t="shared" si="3"/>
        <v>0.27040816326530615</v>
      </c>
    </row>
    <row r="33" spans="1:10" ht="16" customHeight="1" x14ac:dyDescent="0.2">
      <c r="A33" s="18"/>
      <c r="B33" s="19">
        <f t="shared" si="1"/>
        <v>46285.643863179081</v>
      </c>
      <c r="C33" s="20"/>
      <c r="D33" s="4" t="s">
        <v>67</v>
      </c>
      <c r="E33" s="3" t="s">
        <v>75</v>
      </c>
      <c r="F33" s="3">
        <v>40</v>
      </c>
      <c r="G33" s="9" t="str">
        <f t="shared" si="2"/>
        <v>No</v>
      </c>
      <c r="H33" s="47">
        <f>SUM($F$6:F33)</f>
        <v>628</v>
      </c>
      <c r="I33" s="43">
        <f t="shared" si="0"/>
        <v>159</v>
      </c>
      <c r="J33" s="50">
        <f t="shared" si="3"/>
        <v>0.25318471337579618</v>
      </c>
    </row>
    <row r="34" spans="1:10" ht="16" customHeight="1" x14ac:dyDescent="0.2">
      <c r="A34" s="18"/>
      <c r="B34" s="19">
        <f t="shared" si="1"/>
        <v>46286.227364185113</v>
      </c>
      <c r="C34" s="20"/>
      <c r="D34" s="4" t="s">
        <v>67</v>
      </c>
      <c r="E34" s="3" t="s">
        <v>76</v>
      </c>
      <c r="F34" s="3">
        <v>10</v>
      </c>
      <c r="G34" s="9" t="str">
        <f t="shared" si="2"/>
        <v>No</v>
      </c>
      <c r="H34" s="47">
        <f>SUM($F$6:F34)</f>
        <v>638</v>
      </c>
      <c r="I34" s="43">
        <f t="shared" si="0"/>
        <v>159</v>
      </c>
      <c r="J34" s="50">
        <f t="shared" si="3"/>
        <v>0.24921630094043887</v>
      </c>
    </row>
    <row r="35" spans="1:10" ht="16" customHeight="1" x14ac:dyDescent="0.2">
      <c r="A35" s="18"/>
      <c r="B35" s="19">
        <f t="shared" si="1"/>
        <v>46290.020120724352</v>
      </c>
      <c r="C35" s="20"/>
      <c r="D35" s="4" t="s">
        <v>67</v>
      </c>
      <c r="E35" s="3" t="s">
        <v>77</v>
      </c>
      <c r="F35" s="3">
        <v>65</v>
      </c>
      <c r="G35" s="9" t="str">
        <f t="shared" si="2"/>
        <v>No</v>
      </c>
      <c r="H35" s="47">
        <f>SUM($F$6:F35)</f>
        <v>703</v>
      </c>
      <c r="I35" s="43">
        <f t="shared" si="0"/>
        <v>159</v>
      </c>
      <c r="J35" s="50">
        <f t="shared" si="3"/>
        <v>0.22617354196301565</v>
      </c>
    </row>
    <row r="36" spans="1:10" ht="16" customHeight="1" x14ac:dyDescent="0.2">
      <c r="A36" s="18"/>
      <c r="B36" s="19">
        <f t="shared" si="1"/>
        <v>46293.987927565395</v>
      </c>
      <c r="C36" s="20"/>
      <c r="D36" s="4" t="s">
        <v>67</v>
      </c>
      <c r="E36" s="3" t="s">
        <v>78</v>
      </c>
      <c r="F36" s="3">
        <v>68</v>
      </c>
      <c r="G36" s="9" t="str">
        <f t="shared" si="2"/>
        <v>No</v>
      </c>
      <c r="H36" s="47">
        <f>SUM($F$6:F36)</f>
        <v>771</v>
      </c>
      <c r="I36" s="43">
        <f t="shared" si="0"/>
        <v>159</v>
      </c>
      <c r="J36" s="50">
        <f t="shared" si="3"/>
        <v>0.20622568093385213</v>
      </c>
    </row>
    <row r="37" spans="1:10" ht="16" customHeight="1" x14ac:dyDescent="0.2">
      <c r="A37" s="18"/>
      <c r="B37" s="19">
        <f t="shared" si="1"/>
        <v>46295.446680080488</v>
      </c>
      <c r="C37" s="20"/>
      <c r="D37" s="4" t="s">
        <v>67</v>
      </c>
      <c r="E37" s="3" t="s">
        <v>79</v>
      </c>
      <c r="F37" s="3">
        <v>25</v>
      </c>
      <c r="G37" s="9" t="str">
        <f t="shared" si="2"/>
        <v>No</v>
      </c>
      <c r="H37" s="47">
        <f>SUM($F$6:F37)</f>
        <v>796</v>
      </c>
      <c r="I37" s="43">
        <f t="shared" si="0"/>
        <v>159</v>
      </c>
      <c r="J37" s="50">
        <f t="shared" si="3"/>
        <v>0.19974874371859297</v>
      </c>
    </row>
    <row r="38" spans="1:10" ht="16" customHeight="1" x14ac:dyDescent="0.2">
      <c r="A38" s="18"/>
      <c r="B38" s="19">
        <f t="shared" si="1"/>
        <v>46295.91348088532</v>
      </c>
      <c r="C38" s="20"/>
      <c r="D38" s="4" t="s">
        <v>67</v>
      </c>
      <c r="E38" s="3" t="s">
        <v>80</v>
      </c>
      <c r="F38" s="3">
        <v>8</v>
      </c>
      <c r="G38" s="9" t="str">
        <f t="shared" si="2"/>
        <v>No</v>
      </c>
      <c r="H38" s="47">
        <f>SUM($F$6:F38)</f>
        <v>804</v>
      </c>
      <c r="I38" s="43">
        <f t="shared" si="0"/>
        <v>159</v>
      </c>
      <c r="J38" s="50">
        <f t="shared" si="3"/>
        <v>0.19776119402985073</v>
      </c>
    </row>
    <row r="39" spans="1:10" ht="16" customHeight="1" x14ac:dyDescent="0.2">
      <c r="A39" s="18"/>
      <c r="B39" s="19">
        <f t="shared" si="1"/>
        <v>46295.91348088532</v>
      </c>
      <c r="C39" s="20"/>
      <c r="D39" s="34"/>
      <c r="E39" s="35" t="s">
        <v>38</v>
      </c>
      <c r="F39" s="36"/>
      <c r="G39" s="9" t="str">
        <f t="shared" si="2"/>
        <v>No</v>
      </c>
      <c r="H39" s="47">
        <f>SUM($F$6:F39)</f>
        <v>804</v>
      </c>
      <c r="I39" s="43">
        <f t="shared" si="0"/>
        <v>159</v>
      </c>
      <c r="J39" s="50">
        <f t="shared" si="3"/>
        <v>0.19776119402985073</v>
      </c>
    </row>
    <row r="40" spans="1:10" ht="16" customHeight="1" x14ac:dyDescent="0.2">
      <c r="A40" s="18"/>
      <c r="B40" s="19">
        <f t="shared" si="1"/>
        <v>46296.963782696184</v>
      </c>
      <c r="C40" s="20"/>
      <c r="D40" s="4" t="s">
        <v>68</v>
      </c>
      <c r="E40" s="3" t="s">
        <v>81</v>
      </c>
      <c r="F40" s="3">
        <v>18</v>
      </c>
      <c r="G40" s="9" t="str">
        <f t="shared" si="2"/>
        <v>No</v>
      </c>
      <c r="H40" s="47">
        <f>SUM($F$6:F40)</f>
        <v>822</v>
      </c>
      <c r="I40" s="43">
        <f t="shared" si="0"/>
        <v>159</v>
      </c>
      <c r="J40" s="50">
        <f t="shared" si="3"/>
        <v>0.19343065693430658</v>
      </c>
    </row>
    <row r="41" spans="1:10" ht="16" customHeight="1" x14ac:dyDescent="0.2">
      <c r="A41" s="18"/>
      <c r="B41" s="19">
        <f t="shared" si="1"/>
        <v>46298.130784708257</v>
      </c>
      <c r="C41" s="20"/>
      <c r="D41" s="4" t="s">
        <v>68</v>
      </c>
      <c r="E41" s="3" t="s">
        <v>82</v>
      </c>
      <c r="F41" s="3">
        <v>20</v>
      </c>
      <c r="G41" s="9" t="str">
        <f t="shared" si="2"/>
        <v>No</v>
      </c>
      <c r="H41" s="47">
        <f>SUM($F$6:F41)</f>
        <v>842</v>
      </c>
      <c r="I41" s="43">
        <f t="shared" si="0"/>
        <v>159</v>
      </c>
      <c r="J41" s="50">
        <f t="shared" si="3"/>
        <v>0.18883610451306412</v>
      </c>
    </row>
    <row r="42" spans="1:10" ht="16" customHeight="1" x14ac:dyDescent="0.2">
      <c r="A42" s="18"/>
      <c r="B42" s="19">
        <f t="shared" si="1"/>
        <v>46299.531187122746</v>
      </c>
      <c r="C42" s="20"/>
      <c r="D42" s="4" t="s">
        <v>68</v>
      </c>
      <c r="E42" s="3" t="s">
        <v>96</v>
      </c>
      <c r="F42" s="3">
        <v>24</v>
      </c>
      <c r="G42" s="9" t="str">
        <f t="shared" si="2"/>
        <v>No</v>
      </c>
      <c r="H42" s="47">
        <f>SUM($F$6:F42)</f>
        <v>866</v>
      </c>
      <c r="I42" s="43">
        <f t="shared" si="0"/>
        <v>159</v>
      </c>
      <c r="J42" s="50">
        <f t="shared" si="3"/>
        <v>0.1836027713625866</v>
      </c>
    </row>
    <row r="43" spans="1:10" ht="16" customHeight="1" x14ac:dyDescent="0.2">
      <c r="A43" s="21"/>
      <c r="B43" s="19">
        <f t="shared" si="1"/>
        <v>46300.464788732403</v>
      </c>
      <c r="C43" s="20"/>
      <c r="D43" s="4" t="s">
        <v>68</v>
      </c>
      <c r="E43" s="3" t="s">
        <v>97</v>
      </c>
      <c r="F43" s="3">
        <v>16</v>
      </c>
      <c r="G43" s="9" t="str">
        <f t="shared" si="2"/>
        <v>No</v>
      </c>
      <c r="H43" s="47">
        <f>SUM($F$6:F43)</f>
        <v>882</v>
      </c>
      <c r="I43" s="43">
        <f t="shared" si="0"/>
        <v>159</v>
      </c>
      <c r="J43" s="50">
        <f t="shared" si="3"/>
        <v>0.18027210884353742</v>
      </c>
    </row>
    <row r="44" spans="1:10" ht="16" customHeight="1" x14ac:dyDescent="0.2">
      <c r="A44" s="18"/>
      <c r="B44" s="19">
        <f t="shared" si="1"/>
        <v>46301.398390342059</v>
      </c>
      <c r="C44" s="20"/>
      <c r="D44" s="4" t="s">
        <v>68</v>
      </c>
      <c r="E44" s="3" t="s">
        <v>83</v>
      </c>
      <c r="F44" s="3">
        <v>16</v>
      </c>
      <c r="G44" s="9" t="str">
        <f t="shared" si="2"/>
        <v>No</v>
      </c>
      <c r="H44" s="47">
        <f>SUM($F$6:F44)</f>
        <v>898</v>
      </c>
      <c r="I44" s="43">
        <f t="shared" si="0"/>
        <v>159</v>
      </c>
      <c r="J44" s="50">
        <f t="shared" si="3"/>
        <v>0.17706013363028952</v>
      </c>
    </row>
    <row r="45" spans="1:10" ht="16" customHeight="1" x14ac:dyDescent="0.2">
      <c r="A45" s="18"/>
      <c r="B45" s="19">
        <f t="shared" si="1"/>
        <v>46303.265593561373</v>
      </c>
      <c r="C45" s="20"/>
      <c r="D45" s="4" t="s">
        <v>68</v>
      </c>
      <c r="E45" s="3" t="s">
        <v>98</v>
      </c>
      <c r="F45" s="3">
        <v>32</v>
      </c>
      <c r="G45" s="9" t="str">
        <f t="shared" si="2"/>
        <v>No</v>
      </c>
      <c r="H45" s="47">
        <f>SUM($F$6:F45)</f>
        <v>930</v>
      </c>
      <c r="I45" s="43">
        <f t="shared" si="0"/>
        <v>159</v>
      </c>
      <c r="J45" s="50">
        <f t="shared" si="3"/>
        <v>0.17096774193548386</v>
      </c>
    </row>
    <row r="46" spans="1:10" ht="16" customHeight="1" x14ac:dyDescent="0.2">
      <c r="A46" s="18"/>
      <c r="B46" s="19">
        <f t="shared" si="1"/>
        <v>46307.000000000007</v>
      </c>
      <c r="C46" s="20"/>
      <c r="D46" s="4" t="s">
        <v>68</v>
      </c>
      <c r="E46" s="3" t="s">
        <v>99</v>
      </c>
      <c r="F46" s="3">
        <v>64</v>
      </c>
      <c r="G46" s="9" t="str">
        <f t="shared" si="2"/>
        <v>No</v>
      </c>
      <c r="H46" s="47">
        <f>SUM($F$6:F46)</f>
        <v>994</v>
      </c>
      <c r="I46" s="43">
        <f t="shared" si="0"/>
        <v>159</v>
      </c>
      <c r="J46" s="50">
        <f t="shared" si="3"/>
        <v>0.15995975855130784</v>
      </c>
    </row>
    <row r="47" spans="1:10" ht="16" customHeight="1" thickBot="1" x14ac:dyDescent="0.25">
      <c r="A47" s="22"/>
      <c r="B47" s="33">
        <f t="shared" si="1"/>
        <v>46307.000000000007</v>
      </c>
      <c r="C47" s="23"/>
      <c r="D47" s="24"/>
      <c r="E47" s="25" t="s">
        <v>39</v>
      </c>
      <c r="F47" s="26"/>
      <c r="G47" s="37" t="str">
        <f t="shared" si="2"/>
        <v>No</v>
      </c>
      <c r="H47" s="48">
        <f>SUM($F$6:F47)</f>
        <v>994</v>
      </c>
      <c r="I47" s="45">
        <f t="shared" si="0"/>
        <v>159</v>
      </c>
      <c r="J47" s="51">
        <f t="shared" si="3"/>
        <v>0.15995975855130784</v>
      </c>
    </row>
    <row r="48" spans="1:10" ht="16" customHeight="1" x14ac:dyDescent="0.2">
      <c r="G48" s="9"/>
    </row>
    <row r="49" spans="2:4" x14ac:dyDescent="0.2">
      <c r="B49" s="19"/>
      <c r="C49" s="19"/>
      <c r="D49" s="28"/>
    </row>
    <row r="50" spans="2:4" x14ac:dyDescent="0.2">
      <c r="B50" s="19">
        <f>B53-8</f>
        <v>46320</v>
      </c>
      <c r="C50" s="19"/>
      <c r="D50" s="27" t="s">
        <v>11</v>
      </c>
    </row>
    <row r="51" spans="2:4" x14ac:dyDescent="0.2">
      <c r="B51" s="19"/>
      <c r="C51" s="19"/>
      <c r="D51" s="28" t="s">
        <v>10</v>
      </c>
    </row>
    <row r="52" spans="2:4" x14ac:dyDescent="0.2">
      <c r="B52" s="19"/>
      <c r="C52" s="19"/>
      <c r="D52" s="29"/>
    </row>
    <row r="53" spans="2:4" x14ac:dyDescent="0.2">
      <c r="B53" s="19">
        <f>B55-4</f>
        <v>46328</v>
      </c>
      <c r="C53" s="19"/>
      <c r="D53" s="27" t="s">
        <v>87</v>
      </c>
    </row>
    <row r="54" spans="2:4" x14ac:dyDescent="0.2">
      <c r="B54" s="19"/>
      <c r="C54" s="19"/>
      <c r="D54" s="28"/>
    </row>
    <row r="55" spans="2:4" x14ac:dyDescent="0.2">
      <c r="B55" s="19">
        <f>B57-3</f>
        <v>46332</v>
      </c>
      <c r="C55" s="19"/>
      <c r="D55" s="27" t="s">
        <v>49</v>
      </c>
    </row>
    <row r="56" spans="2:4" x14ac:dyDescent="0.2">
      <c r="B56" s="19"/>
      <c r="C56" s="19"/>
      <c r="D56" s="28"/>
    </row>
    <row r="57" spans="2:4" x14ac:dyDescent="0.2">
      <c r="B57" s="19">
        <f>B59-10</f>
        <v>46335</v>
      </c>
      <c r="C57" s="19"/>
      <c r="D57" s="30" t="s">
        <v>89</v>
      </c>
    </row>
    <row r="58" spans="2:4" x14ac:dyDescent="0.2">
      <c r="B58" s="19"/>
      <c r="C58" s="19"/>
      <c r="D58" s="30"/>
    </row>
    <row r="59" spans="2:4" x14ac:dyDescent="0.2">
      <c r="B59" s="19">
        <f>B61-1</f>
        <v>46345</v>
      </c>
      <c r="C59" s="19"/>
      <c r="D59" s="30" t="s">
        <v>43</v>
      </c>
    </row>
    <row r="60" spans="2:4" x14ac:dyDescent="0.2">
      <c r="B60" s="19"/>
      <c r="C60" s="19"/>
      <c r="D60" s="28"/>
    </row>
    <row r="61" spans="2:4" x14ac:dyDescent="0.2">
      <c r="B61" s="31">
        <v>46346</v>
      </c>
      <c r="C61" s="31"/>
      <c r="D61" s="32" t="s">
        <v>12</v>
      </c>
    </row>
    <row r="62" spans="2:4" x14ac:dyDescent="0.2">
      <c r="B62" s="19"/>
      <c r="C62" s="19"/>
      <c r="D62" s="29"/>
    </row>
    <row r="63" spans="2:4" x14ac:dyDescent="0.2">
      <c r="B63" s="19">
        <f>B61+1</f>
        <v>46347</v>
      </c>
      <c r="C63" s="19"/>
      <c r="D63" s="27" t="s">
        <v>50</v>
      </c>
    </row>
  </sheetData>
  <mergeCells count="1">
    <mergeCell ref="L1:M1"/>
  </mergeCells>
  <phoneticPr fontId="6" type="noConversion"/>
  <dataValidations count="2">
    <dataValidation operator="lessThan" allowBlank="1" showInputMessage="1" showErrorMessage="1" errorTitle="Error" error="The max date allowed for the fall sitting is 9/30, but the suggested schedule is best used for dates of 8/30 or earlier." promptTitle="Start Date" prompt="Enter your preferred start date." sqref="D1" xr:uid="{00000000-0002-0000-0100-000000000000}"/>
    <dataValidation type="list" allowBlank="1" showInputMessage="1" showErrorMessage="1" sqref="G6:G48" xr:uid="{00000000-0002-0000-0100-000001000000}">
      <formula1>"No,Yes"</formula1>
    </dataValidation>
  </dataValidations>
  <pageMargins left="0.7" right="0.7" top="0.75" bottom="0.75" header="0.3" footer="0.3"/>
  <pageSetup scale="50" orientation="landscape" r:id="rId1"/>
  <headerFooter>
    <oddHeader>&amp;L&amp;"Calibri,Regular"&amp;K000000TIA Suggested Study Schedule - INV-101&amp;R&amp;"Calibri,Regular"&amp;K000000www.theinfiniteactuary.com</oddHeader>
    <oddFooter>&amp;L&amp;"Calibri,Regular"&amp;K000000© 2026 The Infinite Actuary, LLC&amp;R&amp;"Calibri,Regular"&amp;K000000Page &amp;P of &amp;N</oddFooter>
  </headerFooter>
  <ignoredErrors>
    <ignoredError sqref="B6 C7:C13 B7:B47 B50:B64 G6:G47 H6:J6 I7:J47" unlockedFormula="1"/>
    <ignoredError sqref="H7:H47" formulaRange="1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 tint="-9.9978637043366805E-2"/>
  </sheetPr>
  <dimension ref="A1"/>
  <sheetViews>
    <sheetView showGridLines="0" zoomScale="62" zoomScaleNormal="62" zoomScalePageLayoutView="80" workbookViewId="0"/>
  </sheetViews>
  <sheetFormatPr baseColWidth="10" defaultColWidth="8.83203125" defaultRowHeight="15" x14ac:dyDescent="0.2"/>
  <sheetData/>
  <pageMargins left="0.7" right="0.7" top="0.75" bottom="0.75" header="0.3" footer="0.3"/>
  <pageSetup scale="42" orientation="portrait"/>
  <headerFooter>
    <oddFooter>&amp;LTIA INV-101 exam online seminar&amp;RCreated by: The Infinite Actuary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H112"/>
  <sheetViews>
    <sheetView zoomScale="85" zoomScaleNormal="85" workbookViewId="0"/>
  </sheetViews>
  <sheetFormatPr baseColWidth="10" defaultColWidth="11.5" defaultRowHeight="16" x14ac:dyDescent="0.2"/>
  <cols>
    <col min="1" max="3" width="11.5" style="3"/>
    <col min="4" max="4" width="57.1640625" style="3" bestFit="1" customWidth="1"/>
    <col min="5" max="5" width="109.1640625" style="3" bestFit="1" customWidth="1"/>
    <col min="6" max="16384" width="11.5" style="3"/>
  </cols>
  <sheetData>
    <row r="2" spans="1:8" x14ac:dyDescent="0.2">
      <c r="A2" s="3" t="s">
        <v>14</v>
      </c>
      <c r="B2" s="38">
        <f>StartDate</f>
        <v>46249</v>
      </c>
    </row>
    <row r="3" spans="1:8" x14ac:dyDescent="0.2">
      <c r="A3" s="3" t="s">
        <v>29</v>
      </c>
      <c r="B3" s="38">
        <f>Schedule!B61</f>
        <v>46346</v>
      </c>
    </row>
    <row r="4" spans="1:8" x14ac:dyDescent="0.2">
      <c r="A4" s="3" t="s">
        <v>31</v>
      </c>
      <c r="B4" s="39">
        <f>B3-B2</f>
        <v>97</v>
      </c>
      <c r="F4" s="3">
        <f>SUM(F6:F112)</f>
        <v>994</v>
      </c>
      <c r="H4" s="3">
        <f>SUM(H6:H112)</f>
        <v>58.000000000000007</v>
      </c>
    </row>
    <row r="5" spans="1:8" x14ac:dyDescent="0.2">
      <c r="A5" s="3" t="s">
        <v>30</v>
      </c>
      <c r="B5" s="40">
        <v>0.6</v>
      </c>
      <c r="D5" s="3" t="s">
        <v>44</v>
      </c>
      <c r="E5" s="3" t="s">
        <v>46</v>
      </c>
      <c r="F5" s="3" t="s">
        <v>28</v>
      </c>
      <c r="G5" s="3" t="s">
        <v>33</v>
      </c>
      <c r="H5" s="3" t="s">
        <v>13</v>
      </c>
    </row>
    <row r="6" spans="1:8" x14ac:dyDescent="0.2">
      <c r="A6" s="3" t="s">
        <v>32</v>
      </c>
      <c r="B6" s="3">
        <f>ROUND(B5*B4,0)</f>
        <v>58</v>
      </c>
      <c r="D6" s="4" t="s">
        <v>66</v>
      </c>
      <c r="E6" s="3" t="s">
        <v>84</v>
      </c>
      <c r="F6" s="3">
        <v>20</v>
      </c>
      <c r="G6" s="3">
        <f>F6/$F$4</f>
        <v>2.0120724346076459E-2</v>
      </c>
      <c r="H6" s="3">
        <f>G6*$B$6</f>
        <v>1.1670020120724347</v>
      </c>
    </row>
    <row r="7" spans="1:8" x14ac:dyDescent="0.2">
      <c r="D7" s="4" t="s">
        <v>66</v>
      </c>
      <c r="E7" s="3" t="s">
        <v>85</v>
      </c>
      <c r="F7" s="3">
        <v>16</v>
      </c>
      <c r="G7" s="3">
        <f t="shared" ref="G7:G44" si="0">F7/$F$4</f>
        <v>1.6096579476861168E-2</v>
      </c>
      <c r="H7" s="3">
        <f t="shared" ref="H7:H44" si="1">G7*$B$6</f>
        <v>0.93360160965794781</v>
      </c>
    </row>
    <row r="8" spans="1:8" x14ac:dyDescent="0.2">
      <c r="D8" s="4" t="s">
        <v>66</v>
      </c>
      <c r="E8" s="3" t="s">
        <v>86</v>
      </c>
      <c r="F8" s="3">
        <v>14</v>
      </c>
      <c r="G8" s="3">
        <f t="shared" si="0"/>
        <v>1.4084507042253521E-2</v>
      </c>
      <c r="H8" s="3">
        <f t="shared" si="1"/>
        <v>0.81690140845070425</v>
      </c>
    </row>
    <row r="9" spans="1:8" x14ac:dyDescent="0.2">
      <c r="B9" s="38"/>
      <c r="D9" s="4" t="s">
        <v>66</v>
      </c>
      <c r="E9" s="3" t="s">
        <v>54</v>
      </c>
      <c r="F9" s="3">
        <v>28</v>
      </c>
      <c r="G9" s="3">
        <f t="shared" si="0"/>
        <v>2.8169014084507043E-2</v>
      </c>
      <c r="H9" s="3">
        <f t="shared" si="1"/>
        <v>1.6338028169014085</v>
      </c>
    </row>
    <row r="10" spans="1:8" x14ac:dyDescent="0.2">
      <c r="D10" s="4" t="s">
        <v>66</v>
      </c>
      <c r="E10" s="3" t="s">
        <v>55</v>
      </c>
      <c r="F10" s="3">
        <v>10</v>
      </c>
      <c r="G10" s="3">
        <f t="shared" si="0"/>
        <v>1.0060362173038229E-2</v>
      </c>
      <c r="H10" s="3">
        <f t="shared" si="1"/>
        <v>0.58350100603621735</v>
      </c>
    </row>
    <row r="11" spans="1:8" x14ac:dyDescent="0.2">
      <c r="D11" s="4" t="s">
        <v>66</v>
      </c>
      <c r="E11" s="3" t="s">
        <v>56</v>
      </c>
      <c r="F11" s="3">
        <v>28</v>
      </c>
      <c r="G11" s="3">
        <f t="shared" si="0"/>
        <v>2.8169014084507043E-2</v>
      </c>
      <c r="H11" s="3">
        <f t="shared" si="1"/>
        <v>1.6338028169014085</v>
      </c>
    </row>
    <row r="12" spans="1:8" x14ac:dyDescent="0.2">
      <c r="D12" s="4" t="s">
        <v>66</v>
      </c>
      <c r="E12" s="3" t="s">
        <v>57</v>
      </c>
      <c r="F12" s="3">
        <v>21</v>
      </c>
      <c r="G12" s="3">
        <f t="shared" si="0"/>
        <v>2.1126760563380281E-2</v>
      </c>
      <c r="H12" s="3">
        <f t="shared" si="1"/>
        <v>1.2253521126760563</v>
      </c>
    </row>
    <row r="13" spans="1:8" x14ac:dyDescent="0.2">
      <c r="D13" s="4" t="s">
        <v>66</v>
      </c>
      <c r="E13" s="3" t="s">
        <v>58</v>
      </c>
      <c r="F13" s="3">
        <v>22</v>
      </c>
      <c r="G13" s="3">
        <f t="shared" si="0"/>
        <v>2.2132796780684104E-2</v>
      </c>
      <c r="H13" s="3">
        <f t="shared" si="1"/>
        <v>1.283702213279678</v>
      </c>
    </row>
    <row r="14" spans="1:8" x14ac:dyDescent="0.2">
      <c r="D14" s="4" t="s">
        <v>66</v>
      </c>
      <c r="E14" s="3" t="s">
        <v>59</v>
      </c>
      <c r="F14" s="3">
        <v>12</v>
      </c>
      <c r="G14" s="3">
        <f t="shared" si="0"/>
        <v>1.2072434607645875E-2</v>
      </c>
      <c r="H14" s="3">
        <f t="shared" si="1"/>
        <v>0.70020120724346069</v>
      </c>
    </row>
    <row r="15" spans="1:8" x14ac:dyDescent="0.2">
      <c r="D15" s="4" t="s">
        <v>66</v>
      </c>
      <c r="E15" s="3" t="s">
        <v>92</v>
      </c>
      <c r="F15" s="3">
        <v>26</v>
      </c>
      <c r="G15" s="3">
        <f t="shared" si="0"/>
        <v>2.6156941649899398E-2</v>
      </c>
      <c r="H15" s="3">
        <f t="shared" si="1"/>
        <v>1.5171026156941652</v>
      </c>
    </row>
    <row r="16" spans="1:8" x14ac:dyDescent="0.2">
      <c r="D16" s="4" t="s">
        <v>66</v>
      </c>
      <c r="E16" s="3" t="s">
        <v>60</v>
      </c>
      <c r="F16" s="3">
        <v>14</v>
      </c>
      <c r="G16" s="3">
        <f t="shared" si="0"/>
        <v>1.4084507042253521E-2</v>
      </c>
      <c r="H16" s="3">
        <f t="shared" si="1"/>
        <v>0.81690140845070425</v>
      </c>
    </row>
    <row r="17" spans="4:8" x14ac:dyDescent="0.2">
      <c r="D17" s="4" t="s">
        <v>66</v>
      </c>
      <c r="E17" s="3" t="s">
        <v>61</v>
      </c>
      <c r="F17" s="3">
        <v>18</v>
      </c>
      <c r="G17" s="3">
        <f t="shared" si="0"/>
        <v>1.8108651911468814E-2</v>
      </c>
      <c r="H17" s="3">
        <f t="shared" si="1"/>
        <v>1.0503018108651911</v>
      </c>
    </row>
    <row r="18" spans="4:8" x14ac:dyDescent="0.2">
      <c r="D18" s="4" t="s">
        <v>66</v>
      </c>
      <c r="E18" s="3" t="s">
        <v>62</v>
      </c>
      <c r="F18" s="3">
        <v>22</v>
      </c>
      <c r="G18" s="3">
        <f t="shared" si="0"/>
        <v>2.2132796780684104E-2</v>
      </c>
      <c r="H18" s="3">
        <f t="shared" si="1"/>
        <v>1.283702213279678</v>
      </c>
    </row>
    <row r="19" spans="4:8" x14ac:dyDescent="0.2">
      <c r="D19" s="4" t="s">
        <v>66</v>
      </c>
      <c r="E19" s="3" t="s">
        <v>93</v>
      </c>
      <c r="F19" s="3">
        <v>16</v>
      </c>
      <c r="G19" s="3">
        <f t="shared" si="0"/>
        <v>1.6096579476861168E-2</v>
      </c>
      <c r="H19" s="3">
        <f t="shared" si="1"/>
        <v>0.93360160965794781</v>
      </c>
    </row>
    <row r="20" spans="4:8" x14ac:dyDescent="0.2">
      <c r="D20" s="4" t="s">
        <v>66</v>
      </c>
      <c r="E20" s="3" t="s">
        <v>63</v>
      </c>
      <c r="F20" s="3">
        <v>28</v>
      </c>
      <c r="G20" s="3">
        <f t="shared" si="0"/>
        <v>2.8169014084507043E-2</v>
      </c>
      <c r="H20" s="3">
        <f t="shared" si="1"/>
        <v>1.6338028169014085</v>
      </c>
    </row>
    <row r="21" spans="4:8" x14ac:dyDescent="0.2">
      <c r="D21" s="4" t="s">
        <v>66</v>
      </c>
      <c r="E21" s="3" t="s">
        <v>64</v>
      </c>
      <c r="F21" s="3">
        <v>23</v>
      </c>
      <c r="G21" s="3">
        <f t="shared" si="0"/>
        <v>2.3138832997987926E-2</v>
      </c>
      <c r="H21" s="3">
        <f t="shared" si="1"/>
        <v>1.3420523138832998</v>
      </c>
    </row>
    <row r="22" spans="4:8" x14ac:dyDescent="0.2">
      <c r="D22" s="4" t="s">
        <v>66</v>
      </c>
      <c r="E22" s="3" t="s">
        <v>94</v>
      </c>
      <c r="F22" s="3">
        <v>18</v>
      </c>
      <c r="G22" s="3">
        <f t="shared" si="0"/>
        <v>1.8108651911468814E-2</v>
      </c>
      <c r="H22" s="3">
        <f t="shared" si="1"/>
        <v>1.0503018108651911</v>
      </c>
    </row>
    <row r="23" spans="4:8" x14ac:dyDescent="0.2">
      <c r="D23" s="4" t="s">
        <v>66</v>
      </c>
      <c r="E23" s="3" t="s">
        <v>95</v>
      </c>
      <c r="F23" s="3">
        <v>24</v>
      </c>
      <c r="G23" s="3">
        <f t="shared" si="0"/>
        <v>2.4144869215291749E-2</v>
      </c>
      <c r="H23" s="3">
        <f t="shared" si="1"/>
        <v>1.4004024144869214</v>
      </c>
    </row>
    <row r="24" spans="4:8" x14ac:dyDescent="0.2">
      <c r="D24" s="4" t="s">
        <v>66</v>
      </c>
      <c r="E24" s="3" t="s">
        <v>100</v>
      </c>
      <c r="F24" s="3">
        <v>14</v>
      </c>
      <c r="G24" s="3">
        <f t="shared" si="0"/>
        <v>1.4084507042253521E-2</v>
      </c>
      <c r="H24" s="3">
        <f t="shared" si="1"/>
        <v>0.81690140845070425</v>
      </c>
    </row>
    <row r="25" spans="4:8" x14ac:dyDescent="0.2">
      <c r="D25" s="4" t="s">
        <v>66</v>
      </c>
      <c r="E25" s="3" t="s">
        <v>65</v>
      </c>
      <c r="F25" s="3">
        <v>19</v>
      </c>
      <c r="G25" s="3">
        <f t="shared" si="0"/>
        <v>1.9114688128772636E-2</v>
      </c>
      <c r="H25" s="3">
        <f t="shared" si="1"/>
        <v>1.1086519114688129</v>
      </c>
    </row>
    <row r="26" spans="4:8" x14ac:dyDescent="0.2">
      <c r="D26" s="4" t="s">
        <v>67</v>
      </c>
      <c r="E26" s="3" t="s">
        <v>69</v>
      </c>
      <c r="F26" s="3">
        <v>45</v>
      </c>
      <c r="G26" s="3">
        <f t="shared" si="0"/>
        <v>4.527162977867203E-2</v>
      </c>
      <c r="H26" s="3">
        <f t="shared" si="1"/>
        <v>2.6257545271629779</v>
      </c>
    </row>
    <row r="27" spans="4:8" x14ac:dyDescent="0.2">
      <c r="D27" s="4" t="s">
        <v>67</v>
      </c>
      <c r="E27" s="3" t="s">
        <v>70</v>
      </c>
      <c r="F27" s="3">
        <v>10</v>
      </c>
      <c r="G27" s="3">
        <f t="shared" si="0"/>
        <v>1.0060362173038229E-2</v>
      </c>
      <c r="H27" s="3">
        <f t="shared" si="1"/>
        <v>0.58350100603621735</v>
      </c>
    </row>
    <row r="28" spans="4:8" x14ac:dyDescent="0.2">
      <c r="D28" s="4" t="s">
        <v>67</v>
      </c>
      <c r="E28" s="3" t="s">
        <v>71</v>
      </c>
      <c r="F28" s="3">
        <v>66</v>
      </c>
      <c r="G28" s="3">
        <f t="shared" si="0"/>
        <v>6.6398390342052319E-2</v>
      </c>
      <c r="H28" s="3">
        <f t="shared" si="1"/>
        <v>3.8511066398390343</v>
      </c>
    </row>
    <row r="29" spans="4:8" x14ac:dyDescent="0.2">
      <c r="D29" s="4" t="s">
        <v>67</v>
      </c>
      <c r="E29" s="3" t="s">
        <v>72</v>
      </c>
      <c r="F29" s="3">
        <v>33</v>
      </c>
      <c r="G29" s="3">
        <f t="shared" si="0"/>
        <v>3.3199195171026159E-2</v>
      </c>
      <c r="H29" s="3">
        <f t="shared" si="1"/>
        <v>1.9255533199195172</v>
      </c>
    </row>
    <row r="30" spans="4:8" x14ac:dyDescent="0.2">
      <c r="D30" s="4" t="s">
        <v>67</v>
      </c>
      <c r="E30" s="3" t="s">
        <v>73</v>
      </c>
      <c r="F30" s="3">
        <v>16</v>
      </c>
      <c r="G30" s="3">
        <f t="shared" si="0"/>
        <v>1.6096579476861168E-2</v>
      </c>
      <c r="H30" s="3">
        <f t="shared" si="1"/>
        <v>0.93360160965794781</v>
      </c>
    </row>
    <row r="31" spans="4:8" x14ac:dyDescent="0.2">
      <c r="D31" s="4" t="s">
        <v>67</v>
      </c>
      <c r="E31" s="3" t="s">
        <v>74</v>
      </c>
      <c r="F31" s="3">
        <v>25</v>
      </c>
      <c r="G31" s="3">
        <f t="shared" si="0"/>
        <v>2.5150905432595575E-2</v>
      </c>
      <c r="H31" s="3">
        <f t="shared" si="1"/>
        <v>1.4587525150905434</v>
      </c>
    </row>
    <row r="32" spans="4:8" x14ac:dyDescent="0.2">
      <c r="D32" s="4" t="s">
        <v>67</v>
      </c>
      <c r="E32" s="3" t="s">
        <v>75</v>
      </c>
      <c r="F32" s="3">
        <v>40</v>
      </c>
      <c r="G32" s="3">
        <f t="shared" si="0"/>
        <v>4.0241448692152917E-2</v>
      </c>
      <c r="H32" s="3">
        <f t="shared" si="1"/>
        <v>2.3340040241448694</v>
      </c>
    </row>
    <row r="33" spans="4:8" ht="17" customHeight="1" x14ac:dyDescent="0.2">
      <c r="D33" s="4" t="s">
        <v>67</v>
      </c>
      <c r="E33" s="3" t="s">
        <v>76</v>
      </c>
      <c r="F33" s="3">
        <v>10</v>
      </c>
      <c r="G33" s="3">
        <f t="shared" si="0"/>
        <v>1.0060362173038229E-2</v>
      </c>
      <c r="H33" s="3">
        <f t="shared" si="1"/>
        <v>0.58350100603621735</v>
      </c>
    </row>
    <row r="34" spans="4:8" x14ac:dyDescent="0.2">
      <c r="D34" s="4" t="s">
        <v>67</v>
      </c>
      <c r="E34" s="3" t="s">
        <v>77</v>
      </c>
      <c r="F34" s="3">
        <v>65</v>
      </c>
      <c r="G34" s="3">
        <f t="shared" si="0"/>
        <v>6.5392354124748489E-2</v>
      </c>
      <c r="H34" s="3">
        <f t="shared" si="1"/>
        <v>3.7927565392354126</v>
      </c>
    </row>
    <row r="35" spans="4:8" x14ac:dyDescent="0.2">
      <c r="D35" s="4" t="s">
        <v>67</v>
      </c>
      <c r="E35" s="3" t="s">
        <v>78</v>
      </c>
      <c r="F35" s="3">
        <v>68</v>
      </c>
      <c r="G35" s="3">
        <f t="shared" si="0"/>
        <v>6.8410462776659964E-2</v>
      </c>
      <c r="H35" s="3">
        <f t="shared" si="1"/>
        <v>3.9678068410462779</v>
      </c>
    </row>
    <row r="36" spans="4:8" x14ac:dyDescent="0.2">
      <c r="D36" s="4" t="s">
        <v>67</v>
      </c>
      <c r="E36" s="3" t="s">
        <v>79</v>
      </c>
      <c r="F36" s="3">
        <v>25</v>
      </c>
      <c r="G36" s="3">
        <f t="shared" si="0"/>
        <v>2.5150905432595575E-2</v>
      </c>
      <c r="H36" s="3">
        <f t="shared" si="1"/>
        <v>1.4587525150905434</v>
      </c>
    </row>
    <row r="37" spans="4:8" x14ac:dyDescent="0.2">
      <c r="D37" s="4" t="s">
        <v>67</v>
      </c>
      <c r="E37" s="3" t="s">
        <v>80</v>
      </c>
      <c r="F37" s="3">
        <v>8</v>
      </c>
      <c r="G37" s="3">
        <f t="shared" si="0"/>
        <v>8.0482897384305842E-3</v>
      </c>
      <c r="H37" s="3">
        <f t="shared" si="1"/>
        <v>0.4668008048289739</v>
      </c>
    </row>
    <row r="38" spans="4:8" x14ac:dyDescent="0.2">
      <c r="D38" s="4" t="s">
        <v>68</v>
      </c>
      <c r="E38" s="3" t="s">
        <v>81</v>
      </c>
      <c r="F38" s="3">
        <v>18</v>
      </c>
      <c r="G38" s="3">
        <f t="shared" si="0"/>
        <v>1.8108651911468814E-2</v>
      </c>
      <c r="H38" s="3">
        <f t="shared" si="1"/>
        <v>1.0503018108651911</v>
      </c>
    </row>
    <row r="39" spans="4:8" x14ac:dyDescent="0.2">
      <c r="D39" s="4" t="s">
        <v>68</v>
      </c>
      <c r="E39" s="3" t="s">
        <v>82</v>
      </c>
      <c r="F39" s="3">
        <v>20</v>
      </c>
      <c r="G39" s="3">
        <f t="shared" si="0"/>
        <v>2.0120724346076459E-2</v>
      </c>
      <c r="H39" s="3">
        <f t="shared" si="1"/>
        <v>1.1670020120724347</v>
      </c>
    </row>
    <row r="40" spans="4:8" x14ac:dyDescent="0.2">
      <c r="D40" s="4" t="s">
        <v>68</v>
      </c>
      <c r="E40" s="3" t="s">
        <v>96</v>
      </c>
      <c r="F40" s="3">
        <v>24</v>
      </c>
      <c r="G40" s="3">
        <f t="shared" si="0"/>
        <v>2.4144869215291749E-2</v>
      </c>
      <c r="H40" s="3">
        <f t="shared" si="1"/>
        <v>1.4004024144869214</v>
      </c>
    </row>
    <row r="41" spans="4:8" x14ac:dyDescent="0.2">
      <c r="D41" s="4" t="s">
        <v>68</v>
      </c>
      <c r="E41" s="3" t="s">
        <v>97</v>
      </c>
      <c r="F41" s="3">
        <v>16</v>
      </c>
      <c r="G41" s="3">
        <f t="shared" si="0"/>
        <v>1.6096579476861168E-2</v>
      </c>
      <c r="H41" s="3">
        <f t="shared" si="1"/>
        <v>0.93360160965794781</v>
      </c>
    </row>
    <row r="42" spans="4:8" x14ac:dyDescent="0.2">
      <c r="D42" s="4" t="s">
        <v>68</v>
      </c>
      <c r="E42" s="3" t="s">
        <v>83</v>
      </c>
      <c r="F42" s="3">
        <v>16</v>
      </c>
      <c r="G42" s="3">
        <f t="shared" si="0"/>
        <v>1.6096579476861168E-2</v>
      </c>
      <c r="H42" s="3">
        <f t="shared" si="1"/>
        <v>0.93360160965794781</v>
      </c>
    </row>
    <row r="43" spans="4:8" x14ac:dyDescent="0.2">
      <c r="D43" s="4" t="s">
        <v>68</v>
      </c>
      <c r="E43" s="4" t="s">
        <v>98</v>
      </c>
      <c r="F43" s="4">
        <v>32</v>
      </c>
      <c r="G43" s="3">
        <f t="shared" si="0"/>
        <v>3.2193158953722337E-2</v>
      </c>
      <c r="H43" s="3">
        <f t="shared" si="1"/>
        <v>1.8672032193158956</v>
      </c>
    </row>
    <row r="44" spans="4:8" x14ac:dyDescent="0.2">
      <c r="D44" s="4" t="s">
        <v>68</v>
      </c>
      <c r="E44" s="3" t="s">
        <v>99</v>
      </c>
      <c r="F44" s="4">
        <v>64</v>
      </c>
      <c r="G44" s="3">
        <f t="shared" si="0"/>
        <v>6.4386317907444673E-2</v>
      </c>
      <c r="H44" s="3">
        <f t="shared" si="1"/>
        <v>3.7344064386317912</v>
      </c>
    </row>
    <row r="45" spans="4:8" x14ac:dyDescent="0.2">
      <c r="D45" s="4"/>
      <c r="E45" s="5"/>
    </row>
    <row r="46" spans="4:8" x14ac:dyDescent="0.2">
      <c r="D46" s="4"/>
    </row>
    <row r="47" spans="4:8" x14ac:dyDescent="0.2">
      <c r="D47" s="4"/>
    </row>
    <row r="48" spans="4:8" x14ac:dyDescent="0.2">
      <c r="D48" s="4"/>
      <c r="E48" s="4"/>
      <c r="F48" s="4"/>
    </row>
    <row r="49" spans="4:6" x14ac:dyDescent="0.2">
      <c r="D49" s="4"/>
      <c r="E49" s="4"/>
      <c r="F49" s="4"/>
    </row>
    <row r="50" spans="4:6" x14ac:dyDescent="0.2">
      <c r="D50" s="4"/>
      <c r="E50" s="4"/>
      <c r="F50" s="4"/>
    </row>
    <row r="51" spans="4:6" x14ac:dyDescent="0.2">
      <c r="D51" s="4"/>
      <c r="F51" s="4"/>
    </row>
    <row r="52" spans="4:6" x14ac:dyDescent="0.2">
      <c r="D52" s="4"/>
      <c r="F52" s="4"/>
    </row>
    <row r="53" spans="4:6" x14ac:dyDescent="0.2">
      <c r="D53" s="4"/>
      <c r="F53" s="4"/>
    </row>
    <row r="54" spans="4:6" x14ac:dyDescent="0.2">
      <c r="D54" s="4"/>
      <c r="E54" s="4"/>
      <c r="F54" s="4"/>
    </row>
    <row r="55" spans="4:6" x14ac:dyDescent="0.2">
      <c r="D55" s="4"/>
      <c r="E55" s="4"/>
      <c r="F55" s="4"/>
    </row>
    <row r="64" spans="4:6" x14ac:dyDescent="0.2">
      <c r="D64" s="4"/>
      <c r="F64" s="4"/>
    </row>
    <row r="65" spans="4:6" x14ac:dyDescent="0.2">
      <c r="D65" s="4"/>
      <c r="F65" s="4"/>
    </row>
    <row r="66" spans="4:6" x14ac:dyDescent="0.2">
      <c r="D66" s="4"/>
      <c r="E66" s="4"/>
      <c r="F66" s="4"/>
    </row>
    <row r="67" spans="4:6" x14ac:dyDescent="0.2">
      <c r="D67" s="4"/>
      <c r="E67" s="4"/>
      <c r="F67" s="4"/>
    </row>
    <row r="68" spans="4:6" ht="17" x14ac:dyDescent="0.2">
      <c r="E68" s="35" t="s">
        <v>45</v>
      </c>
    </row>
    <row r="69" spans="4:6" ht="17" x14ac:dyDescent="0.2">
      <c r="E69" s="35" t="s">
        <v>38</v>
      </c>
    </row>
    <row r="70" spans="4:6" ht="17" x14ac:dyDescent="0.2">
      <c r="E70" s="35" t="s">
        <v>39</v>
      </c>
    </row>
    <row r="71" spans="4:6" ht="17" x14ac:dyDescent="0.2">
      <c r="E71" s="35" t="s">
        <v>40</v>
      </c>
    </row>
    <row r="72" spans="4:6" ht="17" x14ac:dyDescent="0.2">
      <c r="E72" s="35" t="s">
        <v>41</v>
      </c>
    </row>
    <row r="73" spans="4:6" ht="17" x14ac:dyDescent="0.2">
      <c r="E73" s="35" t="s">
        <v>47</v>
      </c>
    </row>
    <row r="74" spans="4:6" ht="17" x14ac:dyDescent="0.2">
      <c r="E74" s="35" t="s">
        <v>48</v>
      </c>
    </row>
    <row r="78" spans="4:6" x14ac:dyDescent="0.2">
      <c r="E78" s="41"/>
    </row>
    <row r="79" spans="4:6" x14ac:dyDescent="0.2">
      <c r="E79" s="41"/>
      <c r="F79" s="42"/>
    </row>
    <row r="81" spans="6:6" x14ac:dyDescent="0.2">
      <c r="F81" s="42"/>
    </row>
    <row r="95" spans="6:6" x14ac:dyDescent="0.2">
      <c r="F95" s="42"/>
    </row>
    <row r="96" spans="6:6" x14ac:dyDescent="0.2">
      <c r="F96" s="42"/>
    </row>
    <row r="103" spans="6:6" x14ac:dyDescent="0.2">
      <c r="F103" s="42"/>
    </row>
    <row r="104" spans="6:6" x14ac:dyDescent="0.2">
      <c r="F104" s="42"/>
    </row>
    <row r="105" spans="6:6" x14ac:dyDescent="0.2">
      <c r="F105" s="42"/>
    </row>
    <row r="106" spans="6:6" x14ac:dyDescent="0.2">
      <c r="F106" s="42"/>
    </row>
    <row r="107" spans="6:6" x14ac:dyDescent="0.2">
      <c r="F107" s="42"/>
    </row>
    <row r="108" spans="6:6" x14ac:dyDescent="0.2">
      <c r="F108" s="42"/>
    </row>
    <row r="109" spans="6:6" x14ac:dyDescent="0.2">
      <c r="F109" s="42"/>
    </row>
    <row r="110" spans="6:6" x14ac:dyDescent="0.2">
      <c r="F110" s="42"/>
    </row>
    <row r="111" spans="6:6" x14ac:dyDescent="0.2">
      <c r="F111" s="42"/>
    </row>
    <row r="112" spans="6:6" x14ac:dyDescent="0.2">
      <c r="F112" s="42"/>
    </row>
  </sheetData>
  <pageMargins left="0.75" right="0.75" top="1" bottom="1" header="0.5" footer="0.5"/>
  <pageSetup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Documentation</vt:lpstr>
      <vt:lpstr>Schedule</vt:lpstr>
      <vt:lpstr>Tracking</vt:lpstr>
      <vt:lpstr>info</vt:lpstr>
      <vt:lpstr>ActFDate</vt:lpstr>
      <vt:lpstr>CompFlag</vt:lpstr>
      <vt:lpstr>DayLookUp</vt:lpstr>
      <vt:lpstr>PgCnt</vt:lpstr>
      <vt:lpstr>Documentation!Print_Area</vt:lpstr>
      <vt:lpstr>Schedule!Print_Titles</vt:lpstr>
      <vt:lpstr>StartDate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</dc:creator>
  <cp:lastModifiedBy>Zachary Fischer</cp:lastModifiedBy>
  <cp:lastPrinted>2015-05-14T18:37:04Z</cp:lastPrinted>
  <dcterms:created xsi:type="dcterms:W3CDTF">2014-07-30T14:04:26Z</dcterms:created>
  <dcterms:modified xsi:type="dcterms:W3CDTF">2026-07-11T16:09:37Z</dcterms:modified>
</cp:coreProperties>
</file>